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u P1" sheetId="37" r:id="rId1"/>
    <sheet name="Dia P3" sheetId="36" r:id="rId2"/>
    <sheet name="NVVP" sheetId="33" r:id="rId3"/>
    <sheet name="DLDL" sheetId="34" r:id="rId4"/>
    <sheet name="NVHD P1" sheetId="30" r:id="rId5"/>
    <sheet name="TK HKI" sheetId="7" r:id="rId6"/>
    <sheet name="TK HKI (LCN)" sheetId="8" r:id="rId7"/>
    <sheet name="Sheet2" sheetId="2" r:id="rId8"/>
    <sheet name="Sheet3" sheetId="3" r:id="rId9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0" hidden="1">#REF!</definedName>
    <definedName name="_Fill" localSheetId="6" hidden="1">#REF!</definedName>
    <definedName name="_Fill" hidden="1">#REF!</definedName>
    <definedName name="_xlnm._FilterDatabase" localSheetId="1" hidden="1">'Dia P3'!$A$10:$WVZ$16</definedName>
    <definedName name="_xlnm._FilterDatabase" localSheetId="3" hidden="1">DLDL!$A$10:$WVZ$16</definedName>
    <definedName name="_xlnm._FilterDatabase" localSheetId="4" hidden="1">'NVHD P1'!$A$10:$WVZ$16</definedName>
    <definedName name="_xlnm._FilterDatabase" localSheetId="2" hidden="1">NVVP!$A$10:$WVZ$16</definedName>
    <definedName name="_xlnm._FilterDatabase" localSheetId="0" hidden="1">'Su P1'!$A$10:$WVZ$16</definedName>
    <definedName name="_xlnm.Print_Titles" localSheetId="1">'Dia P3'!$9:$10</definedName>
    <definedName name="_xlnm.Print_Titles" localSheetId="3">DLDL!$9:$10</definedName>
    <definedName name="_xlnm.Print_Titles" localSheetId="4">'NVHD P1'!$9:$10</definedName>
    <definedName name="_xlnm.Print_Titles" localSheetId="2">NVVP!$9:$10</definedName>
    <definedName name="_xlnm.Print_Titles" localSheetId="0">'Su P1'!$9:$10</definedName>
    <definedName name="_xlnm.Print_Titles" localSheetId="5">'TK HKI'!$10:$11</definedName>
    <definedName name="_xlnm.Print_Titles" localSheetId="6">'TK HKI (LCN)'!$10:$11</definedName>
  </definedNames>
  <calcPr calcId="144525"/>
</workbook>
</file>

<file path=xl/calcChain.xml><?xml version="1.0" encoding="utf-8"?>
<calcChain xmlns="http://schemas.openxmlformats.org/spreadsheetml/2006/main">
  <c r="G12" i="8" l="1"/>
  <c r="K13" i="8" l="1"/>
  <c r="J13" i="8"/>
  <c r="I13" i="8"/>
  <c r="H13" i="8"/>
  <c r="G13" i="8"/>
  <c r="K12" i="8"/>
  <c r="J12" i="8"/>
  <c r="I12" i="8"/>
  <c r="H12" i="8"/>
  <c r="K11" i="8"/>
  <c r="J11" i="8"/>
  <c r="I11" i="8"/>
  <c r="H11" i="8"/>
  <c r="G11" i="8"/>
  <c r="K10" i="8"/>
  <c r="J10" i="8"/>
  <c r="I10" i="8"/>
  <c r="H10" i="8"/>
  <c r="G10" i="8"/>
  <c r="E13" i="7"/>
  <c r="E12" i="7"/>
  <c r="W11" i="7"/>
  <c r="V11" i="7"/>
  <c r="K13" i="7"/>
  <c r="K12" i="7"/>
  <c r="K11" i="7"/>
  <c r="K10" i="7"/>
  <c r="J13" i="7"/>
  <c r="J12" i="7"/>
  <c r="J11" i="7"/>
  <c r="J10" i="7"/>
  <c r="I13" i="7"/>
  <c r="I12" i="7"/>
  <c r="I11" i="7"/>
  <c r="I10" i="7"/>
  <c r="H13" i="7"/>
  <c r="H12" i="7"/>
  <c r="H11" i="7"/>
  <c r="H10" i="7"/>
  <c r="G13" i="7"/>
  <c r="G12" i="7"/>
  <c r="G11" i="7"/>
  <c r="G10" i="7"/>
  <c r="C14" i="7"/>
  <c r="C14" i="37" l="1"/>
  <c r="P13" i="37"/>
  <c r="O13" i="37"/>
  <c r="L13" i="37"/>
  <c r="Q13" i="37" s="1"/>
  <c r="P12" i="37"/>
  <c r="O12" i="37"/>
  <c r="R12" i="37" s="1"/>
  <c r="K12" i="37"/>
  <c r="L12" i="37" s="1"/>
  <c r="P11" i="37"/>
  <c r="O11" i="37"/>
  <c r="R11" i="37" s="1"/>
  <c r="K11" i="37"/>
  <c r="L11" i="37" s="1"/>
  <c r="C14" i="36"/>
  <c r="P13" i="36"/>
  <c r="O13" i="36"/>
  <c r="L13" i="36"/>
  <c r="Q13" i="36" s="1"/>
  <c r="P12" i="36"/>
  <c r="O12" i="36"/>
  <c r="R12" i="36" s="1"/>
  <c r="K12" i="36"/>
  <c r="L12" i="36" s="1"/>
  <c r="P11" i="36"/>
  <c r="O11" i="36"/>
  <c r="R11" i="36" s="1"/>
  <c r="K11" i="36"/>
  <c r="L11" i="36" s="1"/>
  <c r="Q12" i="36" l="1"/>
  <c r="Q12" i="37"/>
  <c r="Q11" i="37"/>
  <c r="Q11" i="36"/>
  <c r="C14" i="34" l="1"/>
  <c r="P13" i="34"/>
  <c r="O13" i="34"/>
  <c r="L13" i="34"/>
  <c r="Q13" i="34" s="1"/>
  <c r="P12" i="34"/>
  <c r="O12" i="34"/>
  <c r="K12" i="34"/>
  <c r="L12" i="34" s="1"/>
  <c r="P11" i="34"/>
  <c r="O11" i="34"/>
  <c r="K11" i="34"/>
  <c r="L11" i="34" s="1"/>
  <c r="K12" i="33"/>
  <c r="L12" i="33" s="1"/>
  <c r="K11" i="33"/>
  <c r="L11" i="33" s="1"/>
  <c r="C14" i="33"/>
  <c r="P13" i="33"/>
  <c r="O13" i="33"/>
  <c r="L13" i="33"/>
  <c r="Q13" i="33" s="1"/>
  <c r="P12" i="33"/>
  <c r="O12" i="33"/>
  <c r="P11" i="33"/>
  <c r="O11" i="33"/>
  <c r="C14" i="30"/>
  <c r="P13" i="30"/>
  <c r="O13" i="30"/>
  <c r="L13" i="30"/>
  <c r="Q13" i="30" s="1"/>
  <c r="P12" i="30"/>
  <c r="O12" i="30"/>
  <c r="K12" i="30"/>
  <c r="L12" i="30" s="1"/>
  <c r="P11" i="30"/>
  <c r="O11" i="30"/>
  <c r="R11" i="30" s="1"/>
  <c r="K11" i="30"/>
  <c r="L11" i="30" s="1"/>
  <c r="Q12" i="33" l="1"/>
  <c r="Q12" i="30"/>
  <c r="R12" i="30"/>
  <c r="R11" i="34"/>
  <c r="Q12" i="34"/>
  <c r="Q11" i="33"/>
  <c r="R12" i="33"/>
  <c r="Q11" i="34"/>
  <c r="R12" i="34"/>
  <c r="R11" i="33"/>
  <c r="Q11" i="30"/>
  <c r="AH12" i="7" l="1"/>
  <c r="AG12" i="7"/>
  <c r="AF12" i="7"/>
  <c r="AE12" i="7"/>
  <c r="AD12" i="7"/>
  <c r="AC12" i="7"/>
  <c r="AB12" i="7"/>
  <c r="C14" i="8" l="1"/>
  <c r="W11" i="8" l="1"/>
  <c r="V11" i="8"/>
  <c r="E12" i="8" l="1"/>
  <c r="F12" i="8" s="1"/>
  <c r="E13" i="8"/>
  <c r="F13" i="8" s="1"/>
  <c r="AA13" i="7"/>
  <c r="AA13" i="8" l="1"/>
  <c r="AA12" i="7"/>
  <c r="AA12" i="8" l="1"/>
  <c r="Z12" i="8" l="1"/>
  <c r="Z13" i="7"/>
  <c r="Z12" i="7"/>
  <c r="Z13" i="8" l="1"/>
  <c r="Y13" i="8" l="1"/>
  <c r="Y12" i="8"/>
  <c r="Y12" i="7"/>
  <c r="Y13" i="7"/>
  <c r="T12" i="7" l="1"/>
  <c r="U12" i="7" s="1"/>
  <c r="V12" i="7" s="1"/>
  <c r="F12" i="7"/>
  <c r="X12" i="7"/>
  <c r="X13" i="7" l="1"/>
  <c r="T13" i="7"/>
  <c r="F13" i="7"/>
  <c r="O17" i="7" l="1"/>
  <c r="Q17" i="7" s="1"/>
  <c r="O18" i="7"/>
  <c r="Q18" i="7" s="1"/>
  <c r="I19" i="7"/>
  <c r="K19" i="7" s="1"/>
  <c r="X13" i="8"/>
  <c r="T13" i="8"/>
  <c r="I17" i="7"/>
  <c r="I18" i="7"/>
  <c r="K18" i="7" s="1"/>
  <c r="U13" i="7"/>
  <c r="V13" i="7" s="1"/>
  <c r="U13" i="8" l="1"/>
  <c r="V13" i="8" s="1"/>
  <c r="K17" i="7"/>
  <c r="O19" i="7"/>
  <c r="Q19" i="7" s="1"/>
  <c r="T12" i="8" l="1"/>
  <c r="U12" i="8" s="1"/>
  <c r="V12" i="8" s="1"/>
  <c r="X12" i="8"/>
  <c r="I18" i="8" l="1"/>
  <c r="K18" i="8" s="1"/>
  <c r="I17" i="8"/>
  <c r="O17" i="8"/>
  <c r="Q17" i="8" s="1"/>
  <c r="O18" i="8"/>
  <c r="Q18" i="8" s="1"/>
  <c r="I19" i="8"/>
  <c r="K19" i="8" s="1"/>
  <c r="K17" i="8" l="1"/>
  <c r="O19" i="8"/>
  <c r="Q19" i="8" s="1"/>
</calcChain>
</file>

<file path=xl/sharedStrings.xml><?xml version="1.0" encoding="utf-8"?>
<sst xmlns="http://schemas.openxmlformats.org/spreadsheetml/2006/main" count="312" uniqueCount="81">
  <si>
    <t>SỞ GD&amp;ĐT TỈNH BÌNH DƯƠNG</t>
  </si>
  <si>
    <t>CỘNG HÒA XÃ HỘI CHỦ NGHĨA VIỆT NAM</t>
  </si>
  <si>
    <t>Độc lập - Tự do - Hạnh phúc</t>
  </si>
  <si>
    <t>BẢNG ĐIỂM QUÁ TRÌNH</t>
  </si>
  <si>
    <t>ST
T</t>
  </si>
  <si>
    <t>Họ và tên</t>
  </si>
  <si>
    <t>HS1</t>
  </si>
  <si>
    <t>HS2</t>
  </si>
  <si>
    <t>Ghi chú</t>
  </si>
  <si>
    <t>(1)</t>
  </si>
  <si>
    <t>(2)</t>
  </si>
  <si>
    <t>(3)</t>
  </si>
  <si>
    <t>Tổng số:</t>
  </si>
  <si>
    <t>TRƯỞNG KHOA</t>
  </si>
  <si>
    <t>Giáo viên bộ môn</t>
  </si>
  <si>
    <t>ĐTB
HS</t>
  </si>
  <si>
    <t>Thi</t>
  </si>
  <si>
    <t>L1</t>
  </si>
  <si>
    <t>L2</t>
  </si>
  <si>
    <t>ĐTB</t>
  </si>
  <si>
    <t>ĐTB
LCN</t>
  </si>
  <si>
    <t>Đủ ĐK dự thi</t>
  </si>
  <si>
    <t>TRƯỜNG TC KINH TẾ BÌNH DƯƠNG</t>
  </si>
  <si>
    <t>Người nhập điểm</t>
  </si>
  <si>
    <t>Đạt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</si>
  <si>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</si>
  <si>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t>Ngày sinh</t>
  </si>
  <si>
    <t>Võ Hồng Châu</t>
  </si>
  <si>
    <r>
      <t>Học phần:</t>
    </r>
    <r>
      <rPr>
        <sz val="12"/>
        <color indexed="8"/>
        <rFont val="Times New Roman"/>
        <family val="1"/>
      </rPr>
      <t xml:space="preserve"> </t>
    </r>
  </si>
  <si>
    <t>Đồng Thị Hậu</t>
  </si>
  <si>
    <t>BẢNG ĐIỂM TỔNG KẾT HỌC KỲ (LẦN ĐẦU)</t>
  </si>
  <si>
    <r>
      <t xml:space="preserve">Bậc đào tạo: </t>
    </r>
    <r>
      <rPr>
        <sz val="12"/>
        <color indexed="8"/>
        <rFont val="Times New Roman"/>
        <family val="1"/>
        <charset val="163"/>
      </rPr>
      <t>Trung cấp chuyên nghiệp</t>
    </r>
  </si>
  <si>
    <t>S
T
T</t>
  </si>
  <si>
    <t>Điểm học tập</t>
  </si>
  <si>
    <t>Số nôn &lt;5</t>
  </si>
  <si>
    <t>ĐVHT không đạt</t>
  </si>
  <si>
    <t>Tỷ lệ ĐVHT không đạt</t>
  </si>
  <si>
    <t>Xếp loại</t>
  </si>
  <si>
    <t>Đánh giá tỷ lệ theo xếp loại TB chung học tập</t>
  </si>
  <si>
    <t>SL</t>
  </si>
  <si>
    <t>Tỷ lệ</t>
  </si>
  <si>
    <t>XS</t>
  </si>
  <si>
    <t>TBK</t>
  </si>
  <si>
    <t>Giỏi</t>
  </si>
  <si>
    <t>TB</t>
  </si>
  <si>
    <t>Khá</t>
  </si>
  <si>
    <t>Yếu, Kém</t>
  </si>
  <si>
    <t>Bến Cát, ngày …… tháng …… năm 2015</t>
  </si>
  <si>
    <t>TRƯỞNG PHÒNG ĐÀO TẠO</t>
  </si>
  <si>
    <t>HIỆU TRƯỞNG</t>
  </si>
  <si>
    <t>BẢNG ĐIỂM TỔNG KẾT HỌC KỲ (LẦN CAO NHẤT)</t>
  </si>
  <si>
    <t>Số nôn &lt;5 (không đạt)</t>
  </si>
  <si>
    <t>Bến Cát, ngày 09 tháng 02 năm 2015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</si>
  <si>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</si>
  <si>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30   Thực hành: 15</t>
    </r>
  </si>
  <si>
    <t>Bến Cát, ngày 19 tháng 02 năm 2015</t>
  </si>
  <si>
    <r>
      <t>Khoa:</t>
    </r>
    <r>
      <rPr>
        <sz val="12"/>
        <color indexed="8"/>
        <rFont val="Times New Roman"/>
        <family val="1"/>
      </rPr>
      <t xml:space="preserve"> DL-KS</t>
    </r>
  </si>
  <si>
    <t>Trương Văn Nhật</t>
  </si>
  <si>
    <t>Phạm Kim Cương</t>
  </si>
  <si>
    <t>Học kỳ: 1</t>
  </si>
  <si>
    <t>Lớp học: Trung cấp hệ chính quy 051DL2</t>
  </si>
  <si>
    <t>Nghiệp vụ hướng dẫn du lịch P2</t>
  </si>
  <si>
    <r>
      <t>Số tiết:</t>
    </r>
    <r>
      <rPr>
        <i/>
        <sz val="12"/>
        <color indexed="8"/>
        <rFont val="Times New Roman"/>
        <family val="1"/>
      </rPr>
      <t xml:space="preserve"> 60   Lý thuyết: 0   Thực hành: 60</t>
    </r>
  </si>
  <si>
    <t xml:space="preserve">Tô Huỳnh </t>
  </si>
  <si>
    <t>Duy</t>
  </si>
  <si>
    <t xml:space="preserve">Phạm Thị Kim </t>
  </si>
  <si>
    <t>Phụng</t>
  </si>
  <si>
    <t>Lớp học: Trung cấp hệ chính quy 061DL2</t>
  </si>
  <si>
    <t>Địa lý du lịch</t>
  </si>
  <si>
    <r>
      <t>Số tiết:</t>
    </r>
    <r>
      <rPr>
        <i/>
        <sz val="12"/>
        <color indexed="8"/>
        <rFont val="Times New Roman"/>
        <family val="1"/>
      </rPr>
      <t xml:space="preserve"> 45   Lý thuyết: 45   Thực hành: 0</t>
    </r>
  </si>
  <si>
    <t>Địa lý P3</t>
  </si>
  <si>
    <r>
      <t>Số tiết:</t>
    </r>
    <r>
      <rPr>
        <i/>
        <sz val="12"/>
        <color indexed="8"/>
        <rFont val="Times New Roman"/>
        <family val="1"/>
      </rPr>
      <t xml:space="preserve"> 60   Lý thuyết: 30   Thực hành: 30</t>
    </r>
  </si>
  <si>
    <r>
      <t>Khoa:</t>
    </r>
    <r>
      <rPr>
        <sz val="12"/>
        <color indexed="8"/>
        <rFont val="Times New Roman"/>
        <family val="1"/>
      </rPr>
      <t xml:space="preserve"> CS-VHPT</t>
    </r>
  </si>
  <si>
    <t>Nghiệp vụ văn phòng</t>
  </si>
  <si>
    <t>Lê Bá Tân</t>
  </si>
  <si>
    <t>Lịch sử P1</t>
  </si>
  <si>
    <r>
      <t xml:space="preserve">Lớp học: </t>
    </r>
    <r>
      <rPr>
        <sz val="12"/>
        <color indexed="8"/>
        <rFont val="Times New Roman"/>
        <family val="1"/>
        <charset val="163"/>
      </rPr>
      <t>Trung cấp hệ chính quy 061DL2</t>
    </r>
  </si>
  <si>
    <r>
      <t xml:space="preserve">Khoa: </t>
    </r>
    <r>
      <rPr>
        <sz val="12"/>
        <color indexed="8"/>
        <rFont val="Times New Roman"/>
        <family val="1"/>
        <charset val="163"/>
      </rPr>
      <t>Du lịch - Khách sạn</t>
    </r>
  </si>
  <si>
    <t>HỌC KỲ I - NĂM HỌC 2015 - 2016</t>
  </si>
  <si>
    <r>
      <t xml:space="preserve">Ngành : </t>
    </r>
    <r>
      <rPr>
        <sz val="12"/>
        <color indexed="8"/>
        <rFont val="Times New Roman"/>
        <family val="1"/>
        <charset val="163"/>
      </rPr>
      <t xml:space="preserve"> Hướng dẫn du lịch</t>
    </r>
  </si>
  <si>
    <t>Bến Cát, ngày 22 tháng 02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</si>
</sst>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&quot; học sinh&quot;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1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9" fillId="0" borderId="0"/>
    <xf numFmtId="0" fontId="9" fillId="0" borderId="0"/>
    <xf numFmtId="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3" fillId="0" borderId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5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3" fillId="0" borderId="0" xfId="1" applyFont="1" applyAlignment="1"/>
    <xf numFmtId="49" fontId="7" fillId="0" borderId="9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/>
    <xf numFmtId="0" fontId="2" fillId="0" borderId="0" xfId="1" applyFont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0" fillId="0" borderId="9" xfId="0" applyFont="1" applyBorder="1"/>
    <xf numFmtId="0" fontId="10" fillId="0" borderId="5" xfId="0" applyFont="1" applyBorder="1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15" fillId="0" borderId="1" xfId="1" applyFont="1" applyFill="1" applyBorder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 applyProtection="1">
      <alignment horizontal="center" vertical="center" textRotation="90" wrapText="1"/>
      <protection locked="0"/>
    </xf>
    <xf numFmtId="0" fontId="14" fillId="0" borderId="1" xfId="1" applyFont="1" applyFill="1" applyBorder="1" applyAlignment="1" applyProtection="1">
      <alignment horizontal="center" vertical="center" textRotation="90" wrapText="1"/>
      <protection locked="0"/>
    </xf>
    <xf numFmtId="49" fontId="14" fillId="0" borderId="1" xfId="1" applyNumberFormat="1" applyFont="1" applyBorder="1" applyAlignment="1" applyProtection="1">
      <alignment horizontal="center" vertical="center" wrapText="1"/>
      <protection locked="0"/>
    </xf>
    <xf numFmtId="49" fontId="14" fillId="0" borderId="5" xfId="1" applyNumberFormat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164" fontId="17" fillId="0" borderId="9" xfId="3" applyNumberFormat="1" applyFont="1" applyBorder="1" applyAlignment="1" applyProtection="1">
      <alignment horizontal="center"/>
      <protection locked="0"/>
    </xf>
    <xf numFmtId="0" fontId="17" fillId="0" borderId="9" xfId="3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2" fillId="0" borderId="10" xfId="1" applyFont="1" applyBorder="1" applyProtection="1">
      <protection locked="0"/>
    </xf>
    <xf numFmtId="0" fontId="18" fillId="0" borderId="0" xfId="1" applyFont="1" applyProtection="1">
      <protection locked="0"/>
    </xf>
    <xf numFmtId="0" fontId="6" fillId="0" borderId="0" xfId="1" applyFont="1" applyAlignment="1" applyProtection="1">
      <protection locked="0"/>
    </xf>
    <xf numFmtId="0" fontId="8" fillId="0" borderId="0" xfId="1" applyFont="1" applyBorder="1" applyAlignment="1" applyProtection="1">
      <alignment horizontal="center"/>
      <protection locked="0"/>
    </xf>
    <xf numFmtId="164" fontId="8" fillId="0" borderId="0" xfId="1" applyNumberFormat="1" applyFont="1" applyBorder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11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 hidden="1"/>
    </xf>
    <xf numFmtId="0" fontId="26" fillId="0" borderId="9" xfId="0" applyFont="1" applyFill="1" applyBorder="1"/>
    <xf numFmtId="0" fontId="26" fillId="0" borderId="5" xfId="0" applyFont="1" applyFill="1" applyBorder="1"/>
    <xf numFmtId="0" fontId="26" fillId="0" borderId="1" xfId="0" applyFont="1" applyFill="1" applyBorder="1" applyAlignment="1">
      <alignment horizontal="center"/>
    </xf>
    <xf numFmtId="49" fontId="14" fillId="0" borderId="5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165" fontId="3" fillId="0" borderId="13" xfId="1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49" fontId="14" fillId="0" borderId="9" xfId="1" applyNumberFormat="1" applyFont="1" applyBorder="1" applyAlignment="1" applyProtection="1">
      <alignment horizontal="center" vertical="center" wrapText="1"/>
      <protection locked="0"/>
    </xf>
    <xf numFmtId="49" fontId="14" fillId="0" borderId="5" xfId="1" applyNumberFormat="1" applyFont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 applyProtection="1">
      <alignment horizontal="center"/>
      <protection locked="0"/>
    </xf>
    <xf numFmtId="164" fontId="8" fillId="0" borderId="21" xfId="1" applyNumberFormat="1" applyFont="1" applyBorder="1" applyAlignment="1" applyProtection="1">
      <alignment horizontal="center"/>
      <protection locked="0"/>
    </xf>
    <xf numFmtId="0" fontId="14" fillId="0" borderId="14" xfId="1" applyFont="1" applyBorder="1" applyAlignment="1" applyProtection="1">
      <alignment horizontal="center"/>
      <protection locked="0"/>
    </xf>
    <xf numFmtId="0" fontId="14" fillId="0" borderId="15" xfId="1" applyFont="1" applyBorder="1" applyAlignment="1" applyProtection="1">
      <alignment horizontal="center"/>
      <protection locked="0"/>
    </xf>
    <xf numFmtId="0" fontId="14" fillId="0" borderId="16" xfId="1" applyFont="1" applyBorder="1" applyAlignment="1" applyProtection="1">
      <alignment horizontal="center"/>
      <protection locked="0"/>
    </xf>
    <xf numFmtId="0" fontId="14" fillId="0" borderId="17" xfId="1" applyFont="1" applyBorder="1" applyAlignment="1" applyProtection="1">
      <alignment horizontal="center"/>
      <protection locked="0"/>
    </xf>
    <xf numFmtId="0" fontId="14" fillId="0" borderId="18" xfId="1" applyFont="1" applyBorder="1" applyAlignment="1" applyProtection="1">
      <alignment horizontal="center"/>
      <protection locked="0"/>
    </xf>
    <xf numFmtId="0" fontId="14" fillId="0" borderId="19" xfId="1" applyFont="1" applyBorder="1" applyAlignment="1" applyProtection="1">
      <alignment horizontal="center"/>
      <protection locked="0"/>
    </xf>
    <xf numFmtId="0" fontId="8" fillId="0" borderId="20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22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164" fontId="8" fillId="0" borderId="24" xfId="1" applyNumberFormat="1" applyFont="1" applyBorder="1" applyAlignment="1" applyProtection="1">
      <alignment horizontal="center"/>
      <protection locked="0"/>
    </xf>
    <xf numFmtId="164" fontId="8" fillId="0" borderId="25" xfId="1" applyNumberFormat="1" applyFont="1" applyBorder="1" applyAlignment="1" applyProtection="1">
      <alignment horizontal="center"/>
      <protection locked="0"/>
    </xf>
    <xf numFmtId="0" fontId="8" fillId="0" borderId="23" xfId="1" applyFont="1" applyBorder="1" applyAlignment="1" applyProtection="1">
      <alignment horizontal="center"/>
      <protection locked="0"/>
    </xf>
    <xf numFmtId="0" fontId="8" fillId="0" borderId="24" xfId="1" applyFont="1" applyBorder="1" applyAlignment="1" applyProtection="1">
      <alignment horizontal="center"/>
      <protection locked="0"/>
    </xf>
    <xf numFmtId="0" fontId="8" fillId="0" borderId="26" xfId="1" applyFont="1" applyBorder="1" applyAlignment="1" applyProtection="1">
      <alignment horizontal="center"/>
      <protection locked="0"/>
    </xf>
    <xf numFmtId="0" fontId="8" fillId="0" borderId="27" xfId="1" applyFont="1" applyBorder="1" applyAlignment="1" applyProtection="1">
      <alignment horizontal="center"/>
      <protection locked="0"/>
    </xf>
    <xf numFmtId="0" fontId="8" fillId="0" borderId="24" xfId="1" applyNumberFormat="1" applyFont="1" applyBorder="1" applyAlignment="1" applyProtection="1">
      <alignment horizontal="center"/>
      <protection locked="0"/>
    </xf>
  </cellXfs>
  <cellStyles count="24">
    <cellStyle name="Comma0" xfId="4"/>
    <cellStyle name="Currency0" xfId="5"/>
    <cellStyle name="Date" xfId="6"/>
    <cellStyle name="Fixed" xfId="7"/>
    <cellStyle name="Normal" xfId="0" builtinId="0"/>
    <cellStyle name="Normal 14" xfId="8"/>
    <cellStyle name="Normal 2" xfId="9"/>
    <cellStyle name="Normal 2 2" xfId="2"/>
    <cellStyle name="Normal 3" xfId="1"/>
    <cellStyle name="Normal 3 2" xfId="3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21"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CCFF"/>
      <color rgb="FFCC00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57275" y="4000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</xdr:rowOff>
    </xdr:from>
    <xdr:to>
      <xdr:col>16</xdr:col>
      <xdr:colOff>285750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391150" y="4095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57275" y="4000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2</xdr:row>
      <xdr:rowOff>9525</xdr:rowOff>
    </xdr:from>
    <xdr:to>
      <xdr:col>16</xdr:col>
      <xdr:colOff>276225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381625" y="4095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0"/>
  <sheetViews>
    <sheetView tabSelected="1" workbookViewId="0">
      <selection activeCell="O11" sqref="O11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63" t="s">
        <v>0</v>
      </c>
      <c r="B1" s="63"/>
      <c r="C1" s="63"/>
      <c r="D1" s="63"/>
      <c r="G1" s="64" t="s">
        <v>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>
      <c r="A2" s="64" t="s">
        <v>22</v>
      </c>
      <c r="B2" s="64"/>
      <c r="C2" s="64"/>
      <c r="D2" s="64"/>
      <c r="G2" s="64" t="s">
        <v>2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4" spans="1:19" ht="18.7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6" spans="1:19">
      <c r="A6" s="2" t="s">
        <v>53</v>
      </c>
      <c r="D6" s="2" t="s">
        <v>67</v>
      </c>
      <c r="M6" s="2" t="s">
        <v>25</v>
      </c>
      <c r="P6" s="20">
        <v>3</v>
      </c>
      <c r="Q6" s="2" t="s">
        <v>72</v>
      </c>
    </row>
    <row r="7" spans="1:19" ht="26.25" customHeight="1">
      <c r="A7" s="2" t="s">
        <v>59</v>
      </c>
      <c r="D7" s="2" t="s">
        <v>28</v>
      </c>
      <c r="E7" s="1" t="s">
        <v>75</v>
      </c>
      <c r="M7" s="3" t="s">
        <v>71</v>
      </c>
    </row>
    <row r="9" spans="1:19">
      <c r="A9" s="56" t="s">
        <v>4</v>
      </c>
      <c r="B9" s="57" t="s">
        <v>5</v>
      </c>
      <c r="C9" s="57"/>
      <c r="D9" s="58" t="s">
        <v>26</v>
      </c>
      <c r="E9" s="60" t="s">
        <v>6</v>
      </c>
      <c r="F9" s="57"/>
      <c r="G9" s="61"/>
      <c r="H9" s="60" t="s">
        <v>7</v>
      </c>
      <c r="I9" s="57"/>
      <c r="J9" s="62"/>
      <c r="K9" s="69" t="s">
        <v>15</v>
      </c>
      <c r="L9" s="69" t="s">
        <v>21</v>
      </c>
      <c r="M9" s="57" t="s">
        <v>16</v>
      </c>
      <c r="N9" s="57"/>
      <c r="O9" s="62" t="s">
        <v>19</v>
      </c>
      <c r="P9" s="71"/>
      <c r="Q9" s="57" t="s">
        <v>24</v>
      </c>
      <c r="R9" s="56" t="s">
        <v>20</v>
      </c>
      <c r="S9" s="66" t="s">
        <v>8</v>
      </c>
    </row>
    <row r="10" spans="1:19">
      <c r="A10" s="57"/>
      <c r="B10" s="57"/>
      <c r="C10" s="57"/>
      <c r="D10" s="59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67"/>
      <c r="L10" s="70"/>
      <c r="M10" s="17" t="s">
        <v>17</v>
      </c>
      <c r="N10" s="17" t="s">
        <v>18</v>
      </c>
      <c r="O10" s="17" t="s">
        <v>17</v>
      </c>
      <c r="P10" s="18" t="s">
        <v>18</v>
      </c>
      <c r="Q10" s="57"/>
      <c r="R10" s="57"/>
      <c r="S10" s="67"/>
    </row>
    <row r="11" spans="1:19" s="8" customFormat="1">
      <c r="A11" s="7">
        <v>1</v>
      </c>
      <c r="B11" s="51" t="s">
        <v>63</v>
      </c>
      <c r="C11" s="52" t="s">
        <v>64</v>
      </c>
      <c r="D11" s="53">
        <v>1997</v>
      </c>
      <c r="E11" s="14">
        <v>6</v>
      </c>
      <c r="F11" s="14">
        <v>7</v>
      </c>
      <c r="G11" s="14"/>
      <c r="H11" s="14">
        <v>7</v>
      </c>
      <c r="I11" s="14"/>
      <c r="J11" s="14"/>
      <c r="K11" s="21">
        <f>(E11+F11+H11*2)/4</f>
        <v>6.75</v>
      </c>
      <c r="L11" s="16" t="str">
        <f>IF(K11&lt;3,"","x")</f>
        <v>x</v>
      </c>
      <c r="M11" s="15">
        <v>7</v>
      </c>
      <c r="N11" s="15"/>
      <c r="O11" s="16">
        <f>IF(M11&lt;&gt;"",(K11*4+M11*6)/10,"")</f>
        <v>6.9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6.9</v>
      </c>
      <c r="S11" s="14"/>
    </row>
    <row r="12" spans="1:19" s="8" customFormat="1">
      <c r="A12" s="7">
        <v>2</v>
      </c>
      <c r="B12" s="51" t="s">
        <v>65</v>
      </c>
      <c r="C12" s="52" t="s">
        <v>66</v>
      </c>
      <c r="D12" s="53">
        <v>1997</v>
      </c>
      <c r="E12" s="14">
        <v>5</v>
      </c>
      <c r="F12" s="14">
        <v>7</v>
      </c>
      <c r="G12" s="14"/>
      <c r="H12" s="14">
        <v>8</v>
      </c>
      <c r="I12" s="14"/>
      <c r="J12" s="14"/>
      <c r="K12" s="21">
        <f t="shared" ref="K12" si="0">(E12+F12+H12*2)/4</f>
        <v>7</v>
      </c>
      <c r="L12" s="16" t="str">
        <f t="shared" ref="L12:L13" si="1">IF(K12&lt;3,"","x")</f>
        <v>x</v>
      </c>
      <c r="M12" s="15">
        <v>8.3000000000000007</v>
      </c>
      <c r="N12" s="15"/>
      <c r="O12" s="16">
        <f t="shared" ref="O12:O13" si="2">IF(M12&lt;&gt;"",(K12*4+M12*6)/10,"")</f>
        <v>7.7800000000000011</v>
      </c>
      <c r="P12" s="16" t="str">
        <f t="shared" ref="P12:P13" si="3">IF(N12&lt;&gt;"",ROUND((K12*4+N12*6)/10,1),"")</f>
        <v/>
      </c>
      <c r="Q12" s="15" t="str">
        <f t="shared" ref="Q12:Q13" si="4">IF(L12="x",IF(AND(O12&gt;=5,M12&gt;=3),"x",IF(AND(P12&gt;=5,N12&gt;=3),"x","")),"")</f>
        <v>x</v>
      </c>
      <c r="R12" s="22">
        <f t="shared" ref="R12" si="5">MAX(O12:P12)</f>
        <v>7.7800000000000011</v>
      </c>
      <c r="S12" s="14"/>
    </row>
    <row r="13" spans="1:19" s="8" customFormat="1">
      <c r="A13" s="7"/>
      <c r="B13" s="23"/>
      <c r="C13" s="24"/>
      <c r="D13" s="9"/>
      <c r="E13" s="14"/>
      <c r="F13" s="14"/>
      <c r="G13" s="14"/>
      <c r="H13" s="14"/>
      <c r="I13" s="14"/>
      <c r="J13" s="14"/>
      <c r="K13" s="14"/>
      <c r="L13" s="14" t="str">
        <f t="shared" si="1"/>
        <v/>
      </c>
      <c r="M13" s="14"/>
      <c r="N13" s="14"/>
      <c r="O13" s="14" t="str">
        <f t="shared" si="2"/>
        <v/>
      </c>
      <c r="P13" s="16" t="str">
        <f t="shared" si="3"/>
        <v/>
      </c>
      <c r="Q13" s="15" t="str">
        <f t="shared" si="4"/>
        <v/>
      </c>
      <c r="R13" s="22"/>
      <c r="S13" s="14"/>
    </row>
    <row r="14" spans="1:19">
      <c r="B14" s="2" t="s">
        <v>12</v>
      </c>
      <c r="C14" s="10">
        <f>COUNT(A11:A13)</f>
        <v>2</v>
      </c>
    </row>
    <row r="15" spans="1:19">
      <c r="L15" s="11"/>
      <c r="M15" s="68" t="s">
        <v>55</v>
      </c>
      <c r="N15" s="68"/>
      <c r="O15" s="68"/>
      <c r="P15" s="68"/>
      <c r="Q15" s="68"/>
      <c r="R15" s="68"/>
    </row>
    <row r="16" spans="1:19">
      <c r="B16" s="2" t="s">
        <v>13</v>
      </c>
      <c r="E16" s="19" t="s">
        <v>14</v>
      </c>
      <c r="L16" s="12"/>
      <c r="M16" s="64" t="s">
        <v>23</v>
      </c>
      <c r="N16" s="64"/>
      <c r="O16" s="64"/>
      <c r="P16" s="64"/>
      <c r="Q16" s="64"/>
      <c r="R16" s="64"/>
    </row>
    <row r="20" spans="5:15">
      <c r="E20" s="1" t="s">
        <v>74</v>
      </c>
      <c r="O20" s="1" t="s">
        <v>27</v>
      </c>
    </row>
  </sheetData>
  <sheetProtection password="CE28" sheet="1" objects="1" scenarios="1"/>
  <autoFilter ref="A10:WVZ16">
    <filterColumn colId="1" showButton="0"/>
  </autoFilter>
  <mergeCells count="19">
    <mergeCell ref="S9:S10"/>
    <mergeCell ref="M15:R15"/>
    <mergeCell ref="M16:R16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2 P13:Q13">
    <cfRule type="cellIs" dxfId="20" priority="2" operator="lessThan">
      <formula>5</formula>
    </cfRule>
  </conditionalFormatting>
  <conditionalFormatting sqref="M11:N12 K11:K12">
    <cfRule type="cellIs" dxfId="19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0"/>
  <sheetViews>
    <sheetView workbookViewId="0">
      <selection activeCell="M12" sqref="M12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63" t="s">
        <v>0</v>
      </c>
      <c r="B1" s="63"/>
      <c r="C1" s="63"/>
      <c r="D1" s="63"/>
      <c r="G1" s="64" t="s">
        <v>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>
      <c r="A2" s="64" t="s">
        <v>22</v>
      </c>
      <c r="B2" s="64"/>
      <c r="C2" s="64"/>
      <c r="D2" s="64"/>
      <c r="G2" s="64" t="s">
        <v>2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4" spans="1:19" ht="18.7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6" spans="1:19">
      <c r="A6" s="2" t="s">
        <v>53</v>
      </c>
      <c r="D6" s="2" t="s">
        <v>67</v>
      </c>
      <c r="M6" s="2" t="s">
        <v>25</v>
      </c>
      <c r="P6" s="20">
        <v>3</v>
      </c>
      <c r="Q6" s="2" t="s">
        <v>72</v>
      </c>
    </row>
    <row r="7" spans="1:19" ht="26.25" customHeight="1">
      <c r="A7" s="2" t="s">
        <v>59</v>
      </c>
      <c r="D7" s="2" t="s">
        <v>28</v>
      </c>
      <c r="E7" s="1" t="s">
        <v>70</v>
      </c>
      <c r="M7" s="3" t="s">
        <v>71</v>
      </c>
    </row>
    <row r="9" spans="1:19">
      <c r="A9" s="56" t="s">
        <v>4</v>
      </c>
      <c r="B9" s="57" t="s">
        <v>5</v>
      </c>
      <c r="C9" s="57"/>
      <c r="D9" s="58" t="s">
        <v>26</v>
      </c>
      <c r="E9" s="60" t="s">
        <v>6</v>
      </c>
      <c r="F9" s="57"/>
      <c r="G9" s="61"/>
      <c r="H9" s="60" t="s">
        <v>7</v>
      </c>
      <c r="I9" s="57"/>
      <c r="J9" s="62"/>
      <c r="K9" s="69" t="s">
        <v>15</v>
      </c>
      <c r="L9" s="69" t="s">
        <v>21</v>
      </c>
      <c r="M9" s="57" t="s">
        <v>16</v>
      </c>
      <c r="N9" s="57"/>
      <c r="O9" s="62" t="s">
        <v>19</v>
      </c>
      <c r="P9" s="71"/>
      <c r="Q9" s="57" t="s">
        <v>24</v>
      </c>
      <c r="R9" s="56" t="s">
        <v>20</v>
      </c>
      <c r="S9" s="66" t="s">
        <v>8</v>
      </c>
    </row>
    <row r="10" spans="1:19">
      <c r="A10" s="57"/>
      <c r="B10" s="57"/>
      <c r="C10" s="57"/>
      <c r="D10" s="59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67"/>
      <c r="L10" s="70"/>
      <c r="M10" s="17" t="s">
        <v>17</v>
      </c>
      <c r="N10" s="17" t="s">
        <v>18</v>
      </c>
      <c r="O10" s="17" t="s">
        <v>17</v>
      </c>
      <c r="P10" s="18" t="s">
        <v>18</v>
      </c>
      <c r="Q10" s="57"/>
      <c r="R10" s="57"/>
      <c r="S10" s="67"/>
    </row>
    <row r="11" spans="1:19" s="8" customFormat="1">
      <c r="A11" s="7">
        <v>1</v>
      </c>
      <c r="B11" s="51" t="s">
        <v>63</v>
      </c>
      <c r="C11" s="52" t="s">
        <v>64</v>
      </c>
      <c r="D11" s="53">
        <v>1997</v>
      </c>
      <c r="E11" s="14">
        <v>8</v>
      </c>
      <c r="F11" s="14">
        <v>7</v>
      </c>
      <c r="G11" s="14"/>
      <c r="H11" s="14">
        <v>7</v>
      </c>
      <c r="I11" s="14"/>
      <c r="J11" s="14"/>
      <c r="K11" s="21">
        <f>(E11+F11+H11*2)/4</f>
        <v>7.25</v>
      </c>
      <c r="L11" s="16" t="str">
        <f>IF(K11&lt;3,"","x")</f>
        <v>x</v>
      </c>
      <c r="M11" s="15">
        <v>9</v>
      </c>
      <c r="N11" s="15"/>
      <c r="O11" s="16">
        <f>IF(M11&lt;&gt;"",(K11*4+M11*6)/10,"")</f>
        <v>8.3000000000000007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8.3000000000000007</v>
      </c>
      <c r="S11" s="14"/>
    </row>
    <row r="12" spans="1:19" s="8" customFormat="1">
      <c r="A12" s="7">
        <v>2</v>
      </c>
      <c r="B12" s="51" t="s">
        <v>65</v>
      </c>
      <c r="C12" s="52" t="s">
        <v>66</v>
      </c>
      <c r="D12" s="53">
        <v>1997</v>
      </c>
      <c r="E12" s="14">
        <v>8</v>
      </c>
      <c r="F12" s="14">
        <v>8</v>
      </c>
      <c r="G12" s="14"/>
      <c r="H12" s="14">
        <v>8</v>
      </c>
      <c r="I12" s="14"/>
      <c r="J12" s="14"/>
      <c r="K12" s="21">
        <f t="shared" ref="K12" si="0">(E12+F12+H12*2)/4</f>
        <v>8</v>
      </c>
      <c r="L12" s="16" t="str">
        <f t="shared" ref="L12:L13" si="1">IF(K12&lt;3,"","x")</f>
        <v>x</v>
      </c>
      <c r="M12" s="15">
        <v>9</v>
      </c>
      <c r="N12" s="15"/>
      <c r="O12" s="16">
        <f t="shared" ref="O12:O13" si="2">IF(M12&lt;&gt;"",(K12*4+M12*6)/10,"")</f>
        <v>8.6</v>
      </c>
      <c r="P12" s="16" t="str">
        <f t="shared" ref="P12:P13" si="3">IF(N12&lt;&gt;"",ROUND((K12*4+N12*6)/10,1),"")</f>
        <v/>
      </c>
      <c r="Q12" s="15" t="str">
        <f t="shared" ref="Q12:Q13" si="4">IF(L12="x",IF(AND(O12&gt;=5,M12&gt;=3),"x",IF(AND(P12&gt;=5,N12&gt;=3),"x","")),"")</f>
        <v>x</v>
      </c>
      <c r="R12" s="22">
        <f t="shared" ref="R12" si="5">MAX(O12:P12)</f>
        <v>8.6</v>
      </c>
      <c r="S12" s="14"/>
    </row>
    <row r="13" spans="1:19" s="8" customFormat="1">
      <c r="A13" s="7"/>
      <c r="B13" s="23"/>
      <c r="C13" s="24"/>
      <c r="D13" s="9"/>
      <c r="E13" s="14"/>
      <c r="F13" s="14"/>
      <c r="G13" s="14"/>
      <c r="H13" s="14"/>
      <c r="I13" s="14"/>
      <c r="J13" s="14"/>
      <c r="K13" s="14"/>
      <c r="L13" s="14" t="str">
        <f t="shared" si="1"/>
        <v/>
      </c>
      <c r="M13" s="14"/>
      <c r="N13" s="14"/>
      <c r="O13" s="14" t="str">
        <f t="shared" si="2"/>
        <v/>
      </c>
      <c r="P13" s="16" t="str">
        <f t="shared" si="3"/>
        <v/>
      </c>
      <c r="Q13" s="15" t="str">
        <f t="shared" si="4"/>
        <v/>
      </c>
      <c r="R13" s="22"/>
      <c r="S13" s="14"/>
    </row>
    <row r="14" spans="1:19">
      <c r="B14" s="2" t="s">
        <v>12</v>
      </c>
      <c r="C14" s="10">
        <f>COUNT(A11:A13)</f>
        <v>2</v>
      </c>
    </row>
    <row r="15" spans="1:19">
      <c r="L15" s="11"/>
      <c r="M15" s="68" t="s">
        <v>55</v>
      </c>
      <c r="N15" s="68"/>
      <c r="O15" s="68"/>
      <c r="P15" s="68"/>
      <c r="Q15" s="68"/>
      <c r="R15" s="68"/>
    </row>
    <row r="16" spans="1:19">
      <c r="B16" s="2" t="s">
        <v>13</v>
      </c>
      <c r="E16" s="19" t="s">
        <v>14</v>
      </c>
      <c r="L16" s="12"/>
      <c r="M16" s="64" t="s">
        <v>23</v>
      </c>
      <c r="N16" s="64"/>
      <c r="O16" s="64"/>
      <c r="P16" s="64"/>
      <c r="Q16" s="64"/>
      <c r="R16" s="64"/>
    </row>
    <row r="20" spans="5:15">
      <c r="E20" s="1" t="s">
        <v>58</v>
      </c>
      <c r="O20" s="1" t="s">
        <v>27</v>
      </c>
    </row>
  </sheetData>
  <sheetProtection password="CE28" sheet="1" objects="1" scenarios="1"/>
  <autoFilter ref="A10:WVZ16">
    <filterColumn colId="1" showButton="0"/>
  </autoFilter>
  <mergeCells count="19">
    <mergeCell ref="S9:S10"/>
    <mergeCell ref="M15:R15"/>
    <mergeCell ref="M16:R16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2 P13:Q13">
    <cfRule type="cellIs" dxfId="18" priority="2" operator="lessThan">
      <formula>5</formula>
    </cfRule>
  </conditionalFormatting>
  <conditionalFormatting sqref="M11:N12 K11:K12">
    <cfRule type="cellIs" dxfId="17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0"/>
  <sheetViews>
    <sheetView workbookViewId="0">
      <selection activeCell="B11" sqref="B11:D12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63" t="s">
        <v>0</v>
      </c>
      <c r="B1" s="63"/>
      <c r="C1" s="63"/>
      <c r="D1" s="63"/>
      <c r="G1" s="64" t="s">
        <v>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>
      <c r="A2" s="64" t="s">
        <v>22</v>
      </c>
      <c r="B2" s="64"/>
      <c r="C2" s="64"/>
      <c r="D2" s="64"/>
      <c r="G2" s="64" t="s">
        <v>2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4" spans="1:19" ht="18.7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6" spans="1:19">
      <c r="A6" s="2" t="s">
        <v>53</v>
      </c>
      <c r="D6" s="2" t="s">
        <v>60</v>
      </c>
      <c r="M6" s="2" t="s">
        <v>25</v>
      </c>
      <c r="P6" s="20">
        <v>2</v>
      </c>
      <c r="Q6" s="2" t="s">
        <v>56</v>
      </c>
    </row>
    <row r="7" spans="1:19" ht="26.25" customHeight="1">
      <c r="A7" s="2" t="s">
        <v>59</v>
      </c>
      <c r="D7" s="2" t="s">
        <v>28</v>
      </c>
      <c r="E7" s="1" t="s">
        <v>73</v>
      </c>
      <c r="M7" s="3" t="s">
        <v>54</v>
      </c>
    </row>
    <row r="9" spans="1:19">
      <c r="A9" s="56" t="s">
        <v>4</v>
      </c>
      <c r="B9" s="57" t="s">
        <v>5</v>
      </c>
      <c r="C9" s="57"/>
      <c r="D9" s="58" t="s">
        <v>26</v>
      </c>
      <c r="E9" s="60" t="s">
        <v>6</v>
      </c>
      <c r="F9" s="57"/>
      <c r="G9" s="61"/>
      <c r="H9" s="60" t="s">
        <v>7</v>
      </c>
      <c r="I9" s="57"/>
      <c r="J9" s="62"/>
      <c r="K9" s="69" t="s">
        <v>15</v>
      </c>
      <c r="L9" s="69" t="s">
        <v>21</v>
      </c>
      <c r="M9" s="57" t="s">
        <v>16</v>
      </c>
      <c r="N9" s="57"/>
      <c r="O9" s="62" t="s">
        <v>19</v>
      </c>
      <c r="P9" s="71"/>
      <c r="Q9" s="57" t="s">
        <v>24</v>
      </c>
      <c r="R9" s="56" t="s">
        <v>20</v>
      </c>
      <c r="S9" s="66" t="s">
        <v>8</v>
      </c>
    </row>
    <row r="10" spans="1:19">
      <c r="A10" s="57"/>
      <c r="B10" s="57"/>
      <c r="C10" s="57"/>
      <c r="D10" s="59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67"/>
      <c r="L10" s="70"/>
      <c r="M10" s="17" t="s">
        <v>17</v>
      </c>
      <c r="N10" s="17" t="s">
        <v>18</v>
      </c>
      <c r="O10" s="17" t="s">
        <v>17</v>
      </c>
      <c r="P10" s="18" t="s">
        <v>18</v>
      </c>
      <c r="Q10" s="57"/>
      <c r="R10" s="57"/>
      <c r="S10" s="67"/>
    </row>
    <row r="11" spans="1:19" s="8" customFormat="1">
      <c r="A11" s="7">
        <v>1</v>
      </c>
      <c r="B11" s="51" t="s">
        <v>63</v>
      </c>
      <c r="C11" s="52" t="s">
        <v>64</v>
      </c>
      <c r="D11" s="53">
        <v>1997</v>
      </c>
      <c r="E11" s="14">
        <v>6</v>
      </c>
      <c r="F11" s="14">
        <v>7</v>
      </c>
      <c r="G11" s="14"/>
      <c r="H11" s="14">
        <v>8</v>
      </c>
      <c r="I11" s="14"/>
      <c r="J11" s="14"/>
      <c r="K11" s="21">
        <f>(E11+F11+H11*2)/4</f>
        <v>7.25</v>
      </c>
      <c r="L11" s="16" t="str">
        <f>IF(K11&lt;3,"","x")</f>
        <v>x</v>
      </c>
      <c r="M11" s="15">
        <v>4</v>
      </c>
      <c r="N11" s="15"/>
      <c r="O11" s="16">
        <f>IF(M11&lt;&gt;"",(K11*4+M11*6)/10,"")</f>
        <v>5.3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5.3</v>
      </c>
      <c r="S11" s="14"/>
    </row>
    <row r="12" spans="1:19" s="8" customFormat="1">
      <c r="A12" s="7">
        <v>2</v>
      </c>
      <c r="B12" s="51" t="s">
        <v>65</v>
      </c>
      <c r="C12" s="52" t="s">
        <v>66</v>
      </c>
      <c r="D12" s="53">
        <v>1997</v>
      </c>
      <c r="E12" s="14">
        <v>7</v>
      </c>
      <c r="F12" s="14">
        <v>8</v>
      </c>
      <c r="G12" s="14"/>
      <c r="H12" s="14">
        <v>8</v>
      </c>
      <c r="I12" s="14"/>
      <c r="J12" s="14"/>
      <c r="K12" s="21">
        <f t="shared" ref="K12" si="0">(E12+F12+H12*2)/4</f>
        <v>7.75</v>
      </c>
      <c r="L12" s="16" t="str">
        <f t="shared" ref="L12:L13" si="1">IF(K12&lt;3,"","x")</f>
        <v>x</v>
      </c>
      <c r="M12" s="15">
        <v>4.5</v>
      </c>
      <c r="N12" s="15"/>
      <c r="O12" s="16">
        <f t="shared" ref="O12:O13" si="2">IF(M12&lt;&gt;"",(K12*4+M12*6)/10,"")</f>
        <v>5.8</v>
      </c>
      <c r="P12" s="16" t="str">
        <f t="shared" ref="P12:P13" si="3">IF(N12&lt;&gt;"",ROUND((K12*4+N12*6)/10,1),"")</f>
        <v/>
      </c>
      <c r="Q12" s="15" t="str">
        <f t="shared" ref="Q12:Q13" si="4">IF(L12="x",IF(AND(O12&gt;=5,M12&gt;=3),"x",IF(AND(P12&gt;=5,N12&gt;=3),"x","")),"")</f>
        <v>x</v>
      </c>
      <c r="R12" s="22">
        <f t="shared" ref="R12" si="5">MAX(O12:P12)</f>
        <v>5.8</v>
      </c>
      <c r="S12" s="14"/>
    </row>
    <row r="13" spans="1:19" s="8" customFormat="1">
      <c r="A13" s="7"/>
      <c r="B13" s="23"/>
      <c r="C13" s="24"/>
      <c r="D13" s="9"/>
      <c r="E13" s="14"/>
      <c r="F13" s="14"/>
      <c r="G13" s="14"/>
      <c r="H13" s="14"/>
      <c r="I13" s="14"/>
      <c r="J13" s="14"/>
      <c r="K13" s="14"/>
      <c r="L13" s="14" t="str">
        <f t="shared" si="1"/>
        <v/>
      </c>
      <c r="M13" s="14"/>
      <c r="N13" s="14"/>
      <c r="O13" s="14" t="str">
        <f t="shared" si="2"/>
        <v/>
      </c>
      <c r="P13" s="16" t="str">
        <f t="shared" si="3"/>
        <v/>
      </c>
      <c r="Q13" s="15" t="str">
        <f t="shared" si="4"/>
        <v/>
      </c>
      <c r="R13" s="22"/>
      <c r="S13" s="14"/>
    </row>
    <row r="14" spans="1:19">
      <c r="B14" s="2" t="s">
        <v>12</v>
      </c>
      <c r="C14" s="10">
        <f>COUNT(A11:A13)</f>
        <v>2</v>
      </c>
    </row>
    <row r="15" spans="1:19">
      <c r="L15" s="11"/>
      <c r="M15" s="68" t="s">
        <v>55</v>
      </c>
      <c r="N15" s="68"/>
      <c r="O15" s="68"/>
      <c r="P15" s="68"/>
      <c r="Q15" s="68"/>
      <c r="R15" s="68"/>
    </row>
    <row r="16" spans="1:19">
      <c r="B16" s="2" t="s">
        <v>13</v>
      </c>
      <c r="E16" s="19" t="s">
        <v>14</v>
      </c>
      <c r="L16" s="12"/>
      <c r="M16" s="64" t="s">
        <v>23</v>
      </c>
      <c r="N16" s="64"/>
      <c r="O16" s="64"/>
      <c r="P16" s="64"/>
      <c r="Q16" s="64"/>
      <c r="R16" s="64"/>
    </row>
    <row r="20" spans="5:15">
      <c r="E20" s="1" t="s">
        <v>29</v>
      </c>
      <c r="O20" s="1" t="s">
        <v>27</v>
      </c>
    </row>
  </sheetData>
  <sheetProtection password="CE28" sheet="1" objects="1" scenarios="1"/>
  <autoFilter ref="A10:WVZ16">
    <filterColumn colId="1" showButton="0"/>
  </autoFilter>
  <mergeCells count="19">
    <mergeCell ref="S9:S10"/>
    <mergeCell ref="M15:R15"/>
    <mergeCell ref="M16:R16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13:Q13">
    <cfRule type="cellIs" dxfId="16" priority="4" operator="lessThan">
      <formula>5</formula>
    </cfRule>
  </conditionalFormatting>
  <conditionalFormatting sqref="O11:Q12">
    <cfRule type="cellIs" dxfId="15" priority="2" operator="lessThan">
      <formula>5</formula>
    </cfRule>
  </conditionalFormatting>
  <conditionalFormatting sqref="M11:N12 K11:K12">
    <cfRule type="cellIs" dxfId="14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0"/>
  <sheetViews>
    <sheetView workbookViewId="0">
      <selection activeCell="M13" sqref="M13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63" t="s">
        <v>0</v>
      </c>
      <c r="B1" s="63"/>
      <c r="C1" s="63"/>
      <c r="D1" s="63"/>
      <c r="G1" s="64" t="s">
        <v>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>
      <c r="A2" s="64" t="s">
        <v>22</v>
      </c>
      <c r="B2" s="64"/>
      <c r="C2" s="64"/>
      <c r="D2" s="64"/>
      <c r="G2" s="64" t="s">
        <v>2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4" spans="1:19" ht="18.7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6" spans="1:19">
      <c r="A6" s="2" t="s">
        <v>53</v>
      </c>
      <c r="D6" s="2" t="s">
        <v>67</v>
      </c>
      <c r="M6" s="2" t="s">
        <v>25</v>
      </c>
      <c r="P6" s="20">
        <v>3</v>
      </c>
      <c r="Q6" s="2" t="s">
        <v>56</v>
      </c>
    </row>
    <row r="7" spans="1:19" ht="26.25" customHeight="1">
      <c r="A7" s="2" t="s">
        <v>59</v>
      </c>
      <c r="D7" s="2" t="s">
        <v>28</v>
      </c>
      <c r="E7" s="1" t="s">
        <v>68</v>
      </c>
      <c r="M7" s="3" t="s">
        <v>69</v>
      </c>
    </row>
    <row r="9" spans="1:19">
      <c r="A9" s="56" t="s">
        <v>4</v>
      </c>
      <c r="B9" s="57" t="s">
        <v>5</v>
      </c>
      <c r="C9" s="57"/>
      <c r="D9" s="58" t="s">
        <v>26</v>
      </c>
      <c r="E9" s="60" t="s">
        <v>6</v>
      </c>
      <c r="F9" s="57"/>
      <c r="G9" s="61"/>
      <c r="H9" s="60" t="s">
        <v>7</v>
      </c>
      <c r="I9" s="57"/>
      <c r="J9" s="62"/>
      <c r="K9" s="69" t="s">
        <v>15</v>
      </c>
      <c r="L9" s="69" t="s">
        <v>21</v>
      </c>
      <c r="M9" s="57" t="s">
        <v>16</v>
      </c>
      <c r="N9" s="57"/>
      <c r="O9" s="62" t="s">
        <v>19</v>
      </c>
      <c r="P9" s="71"/>
      <c r="Q9" s="57" t="s">
        <v>24</v>
      </c>
      <c r="R9" s="56" t="s">
        <v>20</v>
      </c>
      <c r="S9" s="66" t="s">
        <v>8</v>
      </c>
    </row>
    <row r="10" spans="1:19">
      <c r="A10" s="57"/>
      <c r="B10" s="57"/>
      <c r="C10" s="57"/>
      <c r="D10" s="59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67"/>
      <c r="L10" s="70"/>
      <c r="M10" s="17" t="s">
        <v>17</v>
      </c>
      <c r="N10" s="17" t="s">
        <v>18</v>
      </c>
      <c r="O10" s="17" t="s">
        <v>17</v>
      </c>
      <c r="P10" s="18" t="s">
        <v>18</v>
      </c>
      <c r="Q10" s="57"/>
      <c r="R10" s="57"/>
      <c r="S10" s="67"/>
    </row>
    <row r="11" spans="1:19" s="8" customFormat="1">
      <c r="A11" s="7">
        <v>1</v>
      </c>
      <c r="B11" s="51" t="s">
        <v>63</v>
      </c>
      <c r="C11" s="52" t="s">
        <v>64</v>
      </c>
      <c r="D11" s="53">
        <v>1997</v>
      </c>
      <c r="E11" s="14">
        <v>7</v>
      </c>
      <c r="F11" s="14">
        <v>7</v>
      </c>
      <c r="G11" s="14"/>
      <c r="H11" s="14">
        <v>8</v>
      </c>
      <c r="I11" s="14"/>
      <c r="J11" s="14"/>
      <c r="K11" s="21">
        <f>(E11+F11+H11*2)/4</f>
        <v>7.5</v>
      </c>
      <c r="L11" s="16" t="str">
        <f>IF(K11&lt;3,"","x")</f>
        <v>x</v>
      </c>
      <c r="M11" s="15">
        <v>9.5</v>
      </c>
      <c r="N11" s="15"/>
      <c r="O11" s="16">
        <f>IF(M11&lt;&gt;"",(K11*4+M11*6)/10,"")</f>
        <v>8.6999999999999993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8.6999999999999993</v>
      </c>
      <c r="S11" s="14"/>
    </row>
    <row r="12" spans="1:19" s="8" customFormat="1">
      <c r="A12" s="7">
        <v>2</v>
      </c>
      <c r="B12" s="51" t="s">
        <v>65</v>
      </c>
      <c r="C12" s="52" t="s">
        <v>66</v>
      </c>
      <c r="D12" s="53">
        <v>1997</v>
      </c>
      <c r="E12" s="14">
        <v>7</v>
      </c>
      <c r="F12" s="14">
        <v>7</v>
      </c>
      <c r="G12" s="14"/>
      <c r="H12" s="14">
        <v>8</v>
      </c>
      <c r="I12" s="14"/>
      <c r="J12" s="14"/>
      <c r="K12" s="21">
        <f t="shared" ref="K12" si="0">(E12+F12+H12*2)/4</f>
        <v>7.5</v>
      </c>
      <c r="L12" s="16" t="str">
        <f t="shared" ref="L12:L13" si="1">IF(K12&lt;3,"","x")</f>
        <v>x</v>
      </c>
      <c r="M12" s="15">
        <v>8.3000000000000007</v>
      </c>
      <c r="N12" s="15"/>
      <c r="O12" s="16">
        <f t="shared" ref="O12:O13" si="2">IF(M12&lt;&gt;"",(K12*4+M12*6)/10,"")</f>
        <v>7.9800000000000013</v>
      </c>
      <c r="P12" s="16" t="str">
        <f t="shared" ref="P12:P13" si="3">IF(N12&lt;&gt;"",ROUND((K12*4+N12*6)/10,1),"")</f>
        <v/>
      </c>
      <c r="Q12" s="15" t="str">
        <f t="shared" ref="Q12:Q13" si="4">IF(L12="x",IF(AND(O12&gt;=5,M12&gt;=3),"x",IF(AND(P12&gt;=5,N12&gt;=3),"x","")),"")</f>
        <v>x</v>
      </c>
      <c r="R12" s="22">
        <f t="shared" ref="R12" si="5">MAX(O12:P12)</f>
        <v>7.9800000000000013</v>
      </c>
      <c r="S12" s="14"/>
    </row>
    <row r="13" spans="1:19" s="8" customFormat="1">
      <c r="A13" s="7"/>
      <c r="B13" s="23"/>
      <c r="C13" s="24"/>
      <c r="D13" s="9"/>
      <c r="E13" s="14"/>
      <c r="F13" s="14"/>
      <c r="G13" s="14"/>
      <c r="H13" s="14"/>
      <c r="I13" s="14"/>
      <c r="J13" s="14"/>
      <c r="K13" s="14"/>
      <c r="L13" s="14" t="str">
        <f t="shared" si="1"/>
        <v/>
      </c>
      <c r="M13" s="14"/>
      <c r="N13" s="14"/>
      <c r="O13" s="14" t="str">
        <f t="shared" si="2"/>
        <v/>
      </c>
      <c r="P13" s="16" t="str">
        <f t="shared" si="3"/>
        <v/>
      </c>
      <c r="Q13" s="15" t="str">
        <f t="shared" si="4"/>
        <v/>
      </c>
      <c r="R13" s="22"/>
      <c r="S13" s="14"/>
    </row>
    <row r="14" spans="1:19">
      <c r="B14" s="2" t="s">
        <v>12</v>
      </c>
      <c r="C14" s="10">
        <f>COUNT(A11:A13)</f>
        <v>2</v>
      </c>
    </row>
    <row r="15" spans="1:19">
      <c r="L15" s="11"/>
      <c r="M15" s="68" t="s">
        <v>55</v>
      </c>
      <c r="N15" s="68"/>
      <c r="O15" s="68"/>
      <c r="P15" s="68"/>
      <c r="Q15" s="68"/>
      <c r="R15" s="68"/>
    </row>
    <row r="16" spans="1:19">
      <c r="B16" s="2" t="s">
        <v>13</v>
      </c>
      <c r="E16" s="19" t="s">
        <v>14</v>
      </c>
      <c r="L16" s="12"/>
      <c r="M16" s="64" t="s">
        <v>23</v>
      </c>
      <c r="N16" s="64"/>
      <c r="O16" s="64"/>
      <c r="P16" s="64"/>
      <c r="Q16" s="64"/>
      <c r="R16" s="64"/>
    </row>
    <row r="20" spans="5:15">
      <c r="E20" s="1" t="s">
        <v>58</v>
      </c>
      <c r="O20" s="1" t="s">
        <v>27</v>
      </c>
    </row>
  </sheetData>
  <sheetProtection password="CE28" sheet="1" objects="1" scenarios="1"/>
  <autoFilter ref="A10:WVZ16">
    <filterColumn colId="1" showButton="0"/>
  </autoFilter>
  <mergeCells count="19">
    <mergeCell ref="S9:S10"/>
    <mergeCell ref="M15:R15"/>
    <mergeCell ref="M16:R16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2 P13:Q13">
    <cfRule type="cellIs" dxfId="13" priority="2" operator="lessThan">
      <formula>5</formula>
    </cfRule>
  </conditionalFormatting>
  <conditionalFormatting sqref="M11:N12 K11:K12">
    <cfRule type="cellIs" dxfId="12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0"/>
  <sheetViews>
    <sheetView workbookViewId="0">
      <selection activeCell="C22" sqref="C22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63" t="s">
        <v>0</v>
      </c>
      <c r="B1" s="63"/>
      <c r="C1" s="63"/>
      <c r="D1" s="63"/>
      <c r="G1" s="64" t="s">
        <v>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>
      <c r="A2" s="64" t="s">
        <v>22</v>
      </c>
      <c r="B2" s="64"/>
      <c r="C2" s="64"/>
      <c r="D2" s="64"/>
      <c r="G2" s="64" t="s">
        <v>2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4" spans="1:19" ht="18.7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6" spans="1:19">
      <c r="A6" s="2" t="s">
        <v>53</v>
      </c>
      <c r="D6" s="2" t="s">
        <v>67</v>
      </c>
      <c r="M6" s="2" t="s">
        <v>25</v>
      </c>
      <c r="P6" s="20">
        <v>2</v>
      </c>
      <c r="Q6" s="2" t="s">
        <v>56</v>
      </c>
    </row>
    <row r="7" spans="1:19" ht="26.25" customHeight="1">
      <c r="A7" s="2" t="s">
        <v>59</v>
      </c>
      <c r="D7" s="2" t="s">
        <v>28</v>
      </c>
      <c r="E7" s="1" t="s">
        <v>61</v>
      </c>
      <c r="M7" s="3" t="s">
        <v>62</v>
      </c>
    </row>
    <row r="9" spans="1:19">
      <c r="A9" s="56" t="s">
        <v>4</v>
      </c>
      <c r="B9" s="57" t="s">
        <v>5</v>
      </c>
      <c r="C9" s="57"/>
      <c r="D9" s="58" t="s">
        <v>26</v>
      </c>
      <c r="E9" s="60" t="s">
        <v>6</v>
      </c>
      <c r="F9" s="57"/>
      <c r="G9" s="61"/>
      <c r="H9" s="60" t="s">
        <v>7</v>
      </c>
      <c r="I9" s="57"/>
      <c r="J9" s="62"/>
      <c r="K9" s="69" t="s">
        <v>15</v>
      </c>
      <c r="L9" s="69" t="s">
        <v>21</v>
      </c>
      <c r="M9" s="57" t="s">
        <v>16</v>
      </c>
      <c r="N9" s="57"/>
      <c r="O9" s="62" t="s">
        <v>19</v>
      </c>
      <c r="P9" s="71"/>
      <c r="Q9" s="57" t="s">
        <v>24</v>
      </c>
      <c r="R9" s="56" t="s">
        <v>20</v>
      </c>
      <c r="S9" s="66" t="s">
        <v>8</v>
      </c>
    </row>
    <row r="10" spans="1:19">
      <c r="A10" s="57"/>
      <c r="B10" s="57"/>
      <c r="C10" s="57"/>
      <c r="D10" s="59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67"/>
      <c r="L10" s="70"/>
      <c r="M10" s="17" t="s">
        <v>17</v>
      </c>
      <c r="N10" s="17" t="s">
        <v>18</v>
      </c>
      <c r="O10" s="17" t="s">
        <v>17</v>
      </c>
      <c r="P10" s="18" t="s">
        <v>18</v>
      </c>
      <c r="Q10" s="57"/>
      <c r="R10" s="57"/>
      <c r="S10" s="67"/>
    </row>
    <row r="11" spans="1:19" s="8" customFormat="1">
      <c r="A11" s="7">
        <v>1</v>
      </c>
      <c r="B11" s="51" t="s">
        <v>63</v>
      </c>
      <c r="C11" s="52" t="s">
        <v>64</v>
      </c>
      <c r="D11" s="53">
        <v>1997</v>
      </c>
      <c r="E11" s="14">
        <v>8.5</v>
      </c>
      <c r="F11" s="14">
        <v>6.8</v>
      </c>
      <c r="G11" s="14"/>
      <c r="H11" s="14">
        <v>8.5</v>
      </c>
      <c r="I11" s="14">
        <v>7.5</v>
      </c>
      <c r="J11" s="14"/>
      <c r="K11" s="21">
        <f>(E11+H11*2)/3</f>
        <v>8.5</v>
      </c>
      <c r="L11" s="16" t="str">
        <f>IF(K11&lt;3,"","x")</f>
        <v>x</v>
      </c>
      <c r="M11" s="15">
        <v>6.4</v>
      </c>
      <c r="N11" s="15"/>
      <c r="O11" s="16">
        <f>IF(M11&lt;&gt;"",(K11*4+M11*6)/10,"")</f>
        <v>7.24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7.24</v>
      </c>
      <c r="S11" s="14"/>
    </row>
    <row r="12" spans="1:19" s="8" customFormat="1">
      <c r="A12" s="7">
        <v>2</v>
      </c>
      <c r="B12" s="51" t="s">
        <v>65</v>
      </c>
      <c r="C12" s="52" t="s">
        <v>66</v>
      </c>
      <c r="D12" s="53">
        <v>1997</v>
      </c>
      <c r="E12" s="14">
        <v>8.5</v>
      </c>
      <c r="F12" s="14">
        <v>7</v>
      </c>
      <c r="G12" s="14"/>
      <c r="H12" s="14">
        <v>9</v>
      </c>
      <c r="I12" s="14">
        <v>9</v>
      </c>
      <c r="J12" s="14"/>
      <c r="K12" s="21">
        <f t="shared" ref="K12" si="0">(E12+H12*2)/3</f>
        <v>8.8333333333333339</v>
      </c>
      <c r="L12" s="16" t="str">
        <f t="shared" ref="L12:L13" si="1">IF(K12&lt;3,"","x")</f>
        <v>x</v>
      </c>
      <c r="M12" s="15">
        <v>5.8</v>
      </c>
      <c r="N12" s="15"/>
      <c r="O12" s="16">
        <f t="shared" ref="O12:O13" si="2">IF(M12&lt;&gt;"",(K12*4+M12*6)/10,"")</f>
        <v>7.0133333333333328</v>
      </c>
      <c r="P12" s="16" t="str">
        <f t="shared" ref="P12:P13" si="3">IF(N12&lt;&gt;"",ROUND((K12*4+N12*6)/10,1),"")</f>
        <v/>
      </c>
      <c r="Q12" s="15" t="str">
        <f t="shared" ref="Q12:Q13" si="4">IF(L12="x",IF(AND(O12&gt;=5,M12&gt;=3),"x",IF(AND(P12&gt;=5,N12&gt;=3),"x","")),"")</f>
        <v>x</v>
      </c>
      <c r="R12" s="22">
        <f t="shared" ref="R12" si="5">MAX(O12:P12)</f>
        <v>7.0133333333333328</v>
      </c>
      <c r="S12" s="14"/>
    </row>
    <row r="13" spans="1:19" s="8" customFormat="1">
      <c r="A13" s="7"/>
      <c r="B13" s="23"/>
      <c r="C13" s="24"/>
      <c r="D13" s="9"/>
      <c r="E13" s="14"/>
      <c r="F13" s="14"/>
      <c r="G13" s="14"/>
      <c r="H13" s="14"/>
      <c r="I13" s="14"/>
      <c r="J13" s="14"/>
      <c r="K13" s="14"/>
      <c r="L13" s="14" t="str">
        <f t="shared" si="1"/>
        <v/>
      </c>
      <c r="M13" s="14"/>
      <c r="N13" s="14"/>
      <c r="O13" s="14" t="str">
        <f t="shared" si="2"/>
        <v/>
      </c>
      <c r="P13" s="16" t="str">
        <f t="shared" si="3"/>
        <v/>
      </c>
      <c r="Q13" s="15" t="str">
        <f t="shared" si="4"/>
        <v/>
      </c>
      <c r="R13" s="22"/>
      <c r="S13" s="14"/>
    </row>
    <row r="14" spans="1:19">
      <c r="B14" s="2" t="s">
        <v>12</v>
      </c>
      <c r="C14" s="10">
        <f>COUNT(A11:A13)</f>
        <v>2</v>
      </c>
    </row>
    <row r="15" spans="1:19">
      <c r="L15" s="11"/>
      <c r="M15" s="68" t="s">
        <v>80</v>
      </c>
      <c r="N15" s="68"/>
      <c r="O15" s="68"/>
      <c r="P15" s="68"/>
      <c r="Q15" s="68"/>
      <c r="R15" s="68"/>
    </row>
    <row r="16" spans="1:19">
      <c r="B16" s="2" t="s">
        <v>13</v>
      </c>
      <c r="E16" s="19" t="s">
        <v>14</v>
      </c>
      <c r="L16" s="12"/>
      <c r="M16" s="64" t="s">
        <v>23</v>
      </c>
      <c r="N16" s="64"/>
      <c r="O16" s="64"/>
      <c r="P16" s="64"/>
      <c r="Q16" s="64"/>
      <c r="R16" s="64"/>
    </row>
    <row r="20" spans="5:15">
      <c r="E20" s="1" t="s">
        <v>57</v>
      </c>
      <c r="O20" s="1" t="s">
        <v>27</v>
      </c>
    </row>
  </sheetData>
  <sheetProtection password="CE28" sheet="1" objects="1" scenarios="1"/>
  <autoFilter ref="A10:WVZ16">
    <filterColumn colId="1" showButton="0"/>
  </autoFilter>
  <mergeCells count="19">
    <mergeCell ref="S9:S10"/>
    <mergeCell ref="M15:R15"/>
    <mergeCell ref="M16:R16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2 P13:Q13">
    <cfRule type="cellIs" dxfId="11" priority="2" operator="lessThan">
      <formula>5</formula>
    </cfRule>
  </conditionalFormatting>
  <conditionalFormatting sqref="M11:N12 K11:K12">
    <cfRule type="cellIs" dxfId="1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A2" workbookViewId="0">
      <selection activeCell="I13" sqref="I13"/>
    </sheetView>
  </sheetViews>
  <sheetFormatPr defaultRowHeight="15.75"/>
  <cols>
    <col min="1" max="1" width="3.375" style="25" customWidth="1"/>
    <col min="2" max="2" width="16.875" style="25" customWidth="1"/>
    <col min="3" max="3" width="7.625" style="25" customWidth="1"/>
    <col min="4" max="4" width="11.625" style="25" customWidth="1"/>
    <col min="5" max="5" width="4.75" style="25" customWidth="1"/>
    <col min="6" max="6" width="7.875" style="25" customWidth="1"/>
    <col min="7" max="21" width="3.875" style="25" customWidth="1"/>
    <col min="22" max="22" width="4.875" style="25" customWidth="1"/>
    <col min="23" max="23" width="9.125" style="25" customWidth="1"/>
    <col min="24" max="247" width="9" style="25"/>
    <col min="248" max="248" width="4" style="25" customWidth="1"/>
    <col min="249" max="249" width="17.25" style="25" customWidth="1"/>
    <col min="250" max="250" width="9.125" style="25" customWidth="1"/>
    <col min="251" max="251" width="12.125" style="25" customWidth="1"/>
    <col min="252" max="275" width="3.75" style="25" customWidth="1"/>
    <col min="276" max="503" width="9" style="25"/>
    <col min="504" max="504" width="4" style="25" customWidth="1"/>
    <col min="505" max="505" width="17.25" style="25" customWidth="1"/>
    <col min="506" max="506" width="9.125" style="25" customWidth="1"/>
    <col min="507" max="507" width="12.125" style="25" customWidth="1"/>
    <col min="508" max="531" width="3.75" style="25" customWidth="1"/>
    <col min="532" max="759" width="9" style="25"/>
    <col min="760" max="760" width="4" style="25" customWidth="1"/>
    <col min="761" max="761" width="17.25" style="25" customWidth="1"/>
    <col min="762" max="762" width="9.125" style="25" customWidth="1"/>
    <col min="763" max="763" width="12.125" style="25" customWidth="1"/>
    <col min="764" max="787" width="3.75" style="25" customWidth="1"/>
    <col min="788" max="1015" width="9" style="25"/>
    <col min="1016" max="1016" width="4" style="25" customWidth="1"/>
    <col min="1017" max="1017" width="17.25" style="25" customWidth="1"/>
    <col min="1018" max="1018" width="9.125" style="25" customWidth="1"/>
    <col min="1019" max="1019" width="12.125" style="25" customWidth="1"/>
    <col min="1020" max="1043" width="3.75" style="25" customWidth="1"/>
    <col min="1044" max="1271" width="9" style="25"/>
    <col min="1272" max="1272" width="4" style="25" customWidth="1"/>
    <col min="1273" max="1273" width="17.25" style="25" customWidth="1"/>
    <col min="1274" max="1274" width="9.125" style="25" customWidth="1"/>
    <col min="1275" max="1275" width="12.125" style="25" customWidth="1"/>
    <col min="1276" max="1299" width="3.75" style="25" customWidth="1"/>
    <col min="1300" max="1527" width="9" style="25"/>
    <col min="1528" max="1528" width="4" style="25" customWidth="1"/>
    <col min="1529" max="1529" width="17.25" style="25" customWidth="1"/>
    <col min="1530" max="1530" width="9.125" style="25" customWidth="1"/>
    <col min="1531" max="1531" width="12.125" style="25" customWidth="1"/>
    <col min="1532" max="1555" width="3.75" style="25" customWidth="1"/>
    <col min="1556" max="1783" width="9" style="25"/>
    <col min="1784" max="1784" width="4" style="25" customWidth="1"/>
    <col min="1785" max="1785" width="17.25" style="25" customWidth="1"/>
    <col min="1786" max="1786" width="9.125" style="25" customWidth="1"/>
    <col min="1787" max="1787" width="12.125" style="25" customWidth="1"/>
    <col min="1788" max="1811" width="3.75" style="25" customWidth="1"/>
    <col min="1812" max="2039" width="9" style="25"/>
    <col min="2040" max="2040" width="4" style="25" customWidth="1"/>
    <col min="2041" max="2041" width="17.25" style="25" customWidth="1"/>
    <col min="2042" max="2042" width="9.125" style="25" customWidth="1"/>
    <col min="2043" max="2043" width="12.125" style="25" customWidth="1"/>
    <col min="2044" max="2067" width="3.75" style="25" customWidth="1"/>
    <col min="2068" max="2295" width="9" style="25"/>
    <col min="2296" max="2296" width="4" style="25" customWidth="1"/>
    <col min="2297" max="2297" width="17.25" style="25" customWidth="1"/>
    <col min="2298" max="2298" width="9.125" style="25" customWidth="1"/>
    <col min="2299" max="2299" width="12.125" style="25" customWidth="1"/>
    <col min="2300" max="2323" width="3.75" style="25" customWidth="1"/>
    <col min="2324" max="2551" width="9" style="25"/>
    <col min="2552" max="2552" width="4" style="25" customWidth="1"/>
    <col min="2553" max="2553" width="17.25" style="25" customWidth="1"/>
    <col min="2554" max="2554" width="9.125" style="25" customWidth="1"/>
    <col min="2555" max="2555" width="12.125" style="25" customWidth="1"/>
    <col min="2556" max="2579" width="3.75" style="25" customWidth="1"/>
    <col min="2580" max="2807" width="9" style="25"/>
    <col min="2808" max="2808" width="4" style="25" customWidth="1"/>
    <col min="2809" max="2809" width="17.25" style="25" customWidth="1"/>
    <col min="2810" max="2810" width="9.125" style="25" customWidth="1"/>
    <col min="2811" max="2811" width="12.125" style="25" customWidth="1"/>
    <col min="2812" max="2835" width="3.75" style="25" customWidth="1"/>
    <col min="2836" max="3063" width="9" style="25"/>
    <col min="3064" max="3064" width="4" style="25" customWidth="1"/>
    <col min="3065" max="3065" width="17.25" style="25" customWidth="1"/>
    <col min="3066" max="3066" width="9.125" style="25" customWidth="1"/>
    <col min="3067" max="3067" width="12.125" style="25" customWidth="1"/>
    <col min="3068" max="3091" width="3.75" style="25" customWidth="1"/>
    <col min="3092" max="3319" width="9" style="25"/>
    <col min="3320" max="3320" width="4" style="25" customWidth="1"/>
    <col min="3321" max="3321" width="17.25" style="25" customWidth="1"/>
    <col min="3322" max="3322" width="9.125" style="25" customWidth="1"/>
    <col min="3323" max="3323" width="12.125" style="25" customWidth="1"/>
    <col min="3324" max="3347" width="3.75" style="25" customWidth="1"/>
    <col min="3348" max="3575" width="9" style="25"/>
    <col min="3576" max="3576" width="4" style="25" customWidth="1"/>
    <col min="3577" max="3577" width="17.25" style="25" customWidth="1"/>
    <col min="3578" max="3578" width="9.125" style="25" customWidth="1"/>
    <col min="3579" max="3579" width="12.125" style="25" customWidth="1"/>
    <col min="3580" max="3603" width="3.75" style="25" customWidth="1"/>
    <col min="3604" max="3831" width="9" style="25"/>
    <col min="3832" max="3832" width="4" style="25" customWidth="1"/>
    <col min="3833" max="3833" width="17.25" style="25" customWidth="1"/>
    <col min="3834" max="3834" width="9.125" style="25" customWidth="1"/>
    <col min="3835" max="3835" width="12.125" style="25" customWidth="1"/>
    <col min="3836" max="3859" width="3.75" style="25" customWidth="1"/>
    <col min="3860" max="4087" width="9" style="25"/>
    <col min="4088" max="4088" width="4" style="25" customWidth="1"/>
    <col min="4089" max="4089" width="17.25" style="25" customWidth="1"/>
    <col min="4090" max="4090" width="9.125" style="25" customWidth="1"/>
    <col min="4091" max="4091" width="12.125" style="25" customWidth="1"/>
    <col min="4092" max="4115" width="3.75" style="25" customWidth="1"/>
    <col min="4116" max="4343" width="9" style="25"/>
    <col min="4344" max="4344" width="4" style="25" customWidth="1"/>
    <col min="4345" max="4345" width="17.25" style="25" customWidth="1"/>
    <col min="4346" max="4346" width="9.125" style="25" customWidth="1"/>
    <col min="4347" max="4347" width="12.125" style="25" customWidth="1"/>
    <col min="4348" max="4371" width="3.75" style="25" customWidth="1"/>
    <col min="4372" max="4599" width="9" style="25"/>
    <col min="4600" max="4600" width="4" style="25" customWidth="1"/>
    <col min="4601" max="4601" width="17.25" style="25" customWidth="1"/>
    <col min="4602" max="4602" width="9.125" style="25" customWidth="1"/>
    <col min="4603" max="4603" width="12.125" style="25" customWidth="1"/>
    <col min="4604" max="4627" width="3.75" style="25" customWidth="1"/>
    <col min="4628" max="4855" width="9" style="25"/>
    <col min="4856" max="4856" width="4" style="25" customWidth="1"/>
    <col min="4857" max="4857" width="17.25" style="25" customWidth="1"/>
    <col min="4858" max="4858" width="9.125" style="25" customWidth="1"/>
    <col min="4859" max="4859" width="12.125" style="25" customWidth="1"/>
    <col min="4860" max="4883" width="3.75" style="25" customWidth="1"/>
    <col min="4884" max="5111" width="9" style="25"/>
    <col min="5112" max="5112" width="4" style="25" customWidth="1"/>
    <col min="5113" max="5113" width="17.25" style="25" customWidth="1"/>
    <col min="5114" max="5114" width="9.125" style="25" customWidth="1"/>
    <col min="5115" max="5115" width="12.125" style="25" customWidth="1"/>
    <col min="5116" max="5139" width="3.75" style="25" customWidth="1"/>
    <col min="5140" max="5367" width="9" style="25"/>
    <col min="5368" max="5368" width="4" style="25" customWidth="1"/>
    <col min="5369" max="5369" width="17.25" style="25" customWidth="1"/>
    <col min="5370" max="5370" width="9.125" style="25" customWidth="1"/>
    <col min="5371" max="5371" width="12.125" style="25" customWidth="1"/>
    <col min="5372" max="5395" width="3.75" style="25" customWidth="1"/>
    <col min="5396" max="5623" width="9" style="25"/>
    <col min="5624" max="5624" width="4" style="25" customWidth="1"/>
    <col min="5625" max="5625" width="17.25" style="25" customWidth="1"/>
    <col min="5626" max="5626" width="9.125" style="25" customWidth="1"/>
    <col min="5627" max="5627" width="12.125" style="25" customWidth="1"/>
    <col min="5628" max="5651" width="3.75" style="25" customWidth="1"/>
    <col min="5652" max="5879" width="9" style="25"/>
    <col min="5880" max="5880" width="4" style="25" customWidth="1"/>
    <col min="5881" max="5881" width="17.25" style="25" customWidth="1"/>
    <col min="5882" max="5882" width="9.125" style="25" customWidth="1"/>
    <col min="5883" max="5883" width="12.125" style="25" customWidth="1"/>
    <col min="5884" max="5907" width="3.75" style="25" customWidth="1"/>
    <col min="5908" max="6135" width="9" style="25"/>
    <col min="6136" max="6136" width="4" style="25" customWidth="1"/>
    <col min="6137" max="6137" width="17.25" style="25" customWidth="1"/>
    <col min="6138" max="6138" width="9.125" style="25" customWidth="1"/>
    <col min="6139" max="6139" width="12.125" style="25" customWidth="1"/>
    <col min="6140" max="6163" width="3.75" style="25" customWidth="1"/>
    <col min="6164" max="6391" width="9" style="25"/>
    <col min="6392" max="6392" width="4" style="25" customWidth="1"/>
    <col min="6393" max="6393" width="17.25" style="25" customWidth="1"/>
    <col min="6394" max="6394" width="9.125" style="25" customWidth="1"/>
    <col min="6395" max="6395" width="12.125" style="25" customWidth="1"/>
    <col min="6396" max="6419" width="3.75" style="25" customWidth="1"/>
    <col min="6420" max="6647" width="9" style="25"/>
    <col min="6648" max="6648" width="4" style="25" customWidth="1"/>
    <col min="6649" max="6649" width="17.25" style="25" customWidth="1"/>
    <col min="6650" max="6650" width="9.125" style="25" customWidth="1"/>
    <col min="6651" max="6651" width="12.125" style="25" customWidth="1"/>
    <col min="6652" max="6675" width="3.75" style="25" customWidth="1"/>
    <col min="6676" max="6903" width="9" style="25"/>
    <col min="6904" max="6904" width="4" style="25" customWidth="1"/>
    <col min="6905" max="6905" width="17.25" style="25" customWidth="1"/>
    <col min="6906" max="6906" width="9.125" style="25" customWidth="1"/>
    <col min="6907" max="6907" width="12.125" style="25" customWidth="1"/>
    <col min="6908" max="6931" width="3.75" style="25" customWidth="1"/>
    <col min="6932" max="7159" width="9" style="25"/>
    <col min="7160" max="7160" width="4" style="25" customWidth="1"/>
    <col min="7161" max="7161" width="17.25" style="25" customWidth="1"/>
    <col min="7162" max="7162" width="9.125" style="25" customWidth="1"/>
    <col min="7163" max="7163" width="12.125" style="25" customWidth="1"/>
    <col min="7164" max="7187" width="3.75" style="25" customWidth="1"/>
    <col min="7188" max="7415" width="9" style="25"/>
    <col min="7416" max="7416" width="4" style="25" customWidth="1"/>
    <col min="7417" max="7417" width="17.25" style="25" customWidth="1"/>
    <col min="7418" max="7418" width="9.125" style="25" customWidth="1"/>
    <col min="7419" max="7419" width="12.125" style="25" customWidth="1"/>
    <col min="7420" max="7443" width="3.75" style="25" customWidth="1"/>
    <col min="7444" max="7671" width="9" style="25"/>
    <col min="7672" max="7672" width="4" style="25" customWidth="1"/>
    <col min="7673" max="7673" width="17.25" style="25" customWidth="1"/>
    <col min="7674" max="7674" width="9.125" style="25" customWidth="1"/>
    <col min="7675" max="7675" width="12.125" style="25" customWidth="1"/>
    <col min="7676" max="7699" width="3.75" style="25" customWidth="1"/>
    <col min="7700" max="7927" width="9" style="25"/>
    <col min="7928" max="7928" width="4" style="25" customWidth="1"/>
    <col min="7929" max="7929" width="17.25" style="25" customWidth="1"/>
    <col min="7930" max="7930" width="9.125" style="25" customWidth="1"/>
    <col min="7931" max="7931" width="12.125" style="25" customWidth="1"/>
    <col min="7932" max="7955" width="3.75" style="25" customWidth="1"/>
    <col min="7956" max="8183" width="9" style="25"/>
    <col min="8184" max="8184" width="4" style="25" customWidth="1"/>
    <col min="8185" max="8185" width="17.25" style="25" customWidth="1"/>
    <col min="8186" max="8186" width="9.125" style="25" customWidth="1"/>
    <col min="8187" max="8187" width="12.125" style="25" customWidth="1"/>
    <col min="8188" max="8211" width="3.75" style="25" customWidth="1"/>
    <col min="8212" max="8439" width="9" style="25"/>
    <col min="8440" max="8440" width="4" style="25" customWidth="1"/>
    <col min="8441" max="8441" width="17.25" style="25" customWidth="1"/>
    <col min="8442" max="8442" width="9.125" style="25" customWidth="1"/>
    <col min="8443" max="8443" width="12.125" style="25" customWidth="1"/>
    <col min="8444" max="8467" width="3.75" style="25" customWidth="1"/>
    <col min="8468" max="8695" width="9" style="25"/>
    <col min="8696" max="8696" width="4" style="25" customWidth="1"/>
    <col min="8697" max="8697" width="17.25" style="25" customWidth="1"/>
    <col min="8698" max="8698" width="9.125" style="25" customWidth="1"/>
    <col min="8699" max="8699" width="12.125" style="25" customWidth="1"/>
    <col min="8700" max="8723" width="3.75" style="25" customWidth="1"/>
    <col min="8724" max="8951" width="9" style="25"/>
    <col min="8952" max="8952" width="4" style="25" customWidth="1"/>
    <col min="8953" max="8953" width="17.25" style="25" customWidth="1"/>
    <col min="8954" max="8954" width="9.125" style="25" customWidth="1"/>
    <col min="8955" max="8955" width="12.125" style="25" customWidth="1"/>
    <col min="8956" max="8979" width="3.75" style="25" customWidth="1"/>
    <col min="8980" max="9207" width="9" style="25"/>
    <col min="9208" max="9208" width="4" style="25" customWidth="1"/>
    <col min="9209" max="9209" width="17.25" style="25" customWidth="1"/>
    <col min="9210" max="9210" width="9.125" style="25" customWidth="1"/>
    <col min="9211" max="9211" width="12.125" style="25" customWidth="1"/>
    <col min="9212" max="9235" width="3.75" style="25" customWidth="1"/>
    <col min="9236" max="9463" width="9" style="25"/>
    <col min="9464" max="9464" width="4" style="25" customWidth="1"/>
    <col min="9465" max="9465" width="17.25" style="25" customWidth="1"/>
    <col min="9466" max="9466" width="9.125" style="25" customWidth="1"/>
    <col min="9467" max="9467" width="12.125" style="25" customWidth="1"/>
    <col min="9468" max="9491" width="3.75" style="25" customWidth="1"/>
    <col min="9492" max="9719" width="9" style="25"/>
    <col min="9720" max="9720" width="4" style="25" customWidth="1"/>
    <col min="9721" max="9721" width="17.25" style="25" customWidth="1"/>
    <col min="9722" max="9722" width="9.125" style="25" customWidth="1"/>
    <col min="9723" max="9723" width="12.125" style="25" customWidth="1"/>
    <col min="9724" max="9747" width="3.75" style="25" customWidth="1"/>
    <col min="9748" max="9975" width="9" style="25"/>
    <col min="9976" max="9976" width="4" style="25" customWidth="1"/>
    <col min="9977" max="9977" width="17.25" style="25" customWidth="1"/>
    <col min="9978" max="9978" width="9.125" style="25" customWidth="1"/>
    <col min="9979" max="9979" width="12.125" style="25" customWidth="1"/>
    <col min="9980" max="10003" width="3.75" style="25" customWidth="1"/>
    <col min="10004" max="10231" width="9" style="25"/>
    <col min="10232" max="10232" width="4" style="25" customWidth="1"/>
    <col min="10233" max="10233" width="17.25" style="25" customWidth="1"/>
    <col min="10234" max="10234" width="9.125" style="25" customWidth="1"/>
    <col min="10235" max="10235" width="12.125" style="25" customWidth="1"/>
    <col min="10236" max="10259" width="3.75" style="25" customWidth="1"/>
    <col min="10260" max="10487" width="9" style="25"/>
    <col min="10488" max="10488" width="4" style="25" customWidth="1"/>
    <col min="10489" max="10489" width="17.25" style="25" customWidth="1"/>
    <col min="10490" max="10490" width="9.125" style="25" customWidth="1"/>
    <col min="10491" max="10491" width="12.125" style="25" customWidth="1"/>
    <col min="10492" max="10515" width="3.75" style="25" customWidth="1"/>
    <col min="10516" max="10743" width="9" style="25"/>
    <col min="10744" max="10744" width="4" style="25" customWidth="1"/>
    <col min="10745" max="10745" width="17.25" style="25" customWidth="1"/>
    <col min="10746" max="10746" width="9.125" style="25" customWidth="1"/>
    <col min="10747" max="10747" width="12.125" style="25" customWidth="1"/>
    <col min="10748" max="10771" width="3.75" style="25" customWidth="1"/>
    <col min="10772" max="10999" width="9" style="25"/>
    <col min="11000" max="11000" width="4" style="25" customWidth="1"/>
    <col min="11001" max="11001" width="17.25" style="25" customWidth="1"/>
    <col min="11002" max="11002" width="9.125" style="25" customWidth="1"/>
    <col min="11003" max="11003" width="12.125" style="25" customWidth="1"/>
    <col min="11004" max="11027" width="3.75" style="25" customWidth="1"/>
    <col min="11028" max="11255" width="9" style="25"/>
    <col min="11256" max="11256" width="4" style="25" customWidth="1"/>
    <col min="11257" max="11257" width="17.25" style="25" customWidth="1"/>
    <col min="11258" max="11258" width="9.125" style="25" customWidth="1"/>
    <col min="11259" max="11259" width="12.125" style="25" customWidth="1"/>
    <col min="11260" max="11283" width="3.75" style="25" customWidth="1"/>
    <col min="11284" max="11511" width="9" style="25"/>
    <col min="11512" max="11512" width="4" style="25" customWidth="1"/>
    <col min="11513" max="11513" width="17.25" style="25" customWidth="1"/>
    <col min="11514" max="11514" width="9.125" style="25" customWidth="1"/>
    <col min="11515" max="11515" width="12.125" style="25" customWidth="1"/>
    <col min="11516" max="11539" width="3.75" style="25" customWidth="1"/>
    <col min="11540" max="11767" width="9" style="25"/>
    <col min="11768" max="11768" width="4" style="25" customWidth="1"/>
    <col min="11769" max="11769" width="17.25" style="25" customWidth="1"/>
    <col min="11770" max="11770" width="9.125" style="25" customWidth="1"/>
    <col min="11771" max="11771" width="12.125" style="25" customWidth="1"/>
    <col min="11772" max="11795" width="3.75" style="25" customWidth="1"/>
    <col min="11796" max="12023" width="9" style="25"/>
    <col min="12024" max="12024" width="4" style="25" customWidth="1"/>
    <col min="12025" max="12025" width="17.25" style="25" customWidth="1"/>
    <col min="12026" max="12026" width="9.125" style="25" customWidth="1"/>
    <col min="12027" max="12027" width="12.125" style="25" customWidth="1"/>
    <col min="12028" max="12051" width="3.75" style="25" customWidth="1"/>
    <col min="12052" max="12279" width="9" style="25"/>
    <col min="12280" max="12280" width="4" style="25" customWidth="1"/>
    <col min="12281" max="12281" width="17.25" style="25" customWidth="1"/>
    <col min="12282" max="12282" width="9.125" style="25" customWidth="1"/>
    <col min="12283" max="12283" width="12.125" style="25" customWidth="1"/>
    <col min="12284" max="12307" width="3.75" style="25" customWidth="1"/>
    <col min="12308" max="12535" width="9" style="25"/>
    <col min="12536" max="12536" width="4" style="25" customWidth="1"/>
    <col min="12537" max="12537" width="17.25" style="25" customWidth="1"/>
    <col min="12538" max="12538" width="9.125" style="25" customWidth="1"/>
    <col min="12539" max="12539" width="12.125" style="25" customWidth="1"/>
    <col min="12540" max="12563" width="3.75" style="25" customWidth="1"/>
    <col min="12564" max="12791" width="9" style="25"/>
    <col min="12792" max="12792" width="4" style="25" customWidth="1"/>
    <col min="12793" max="12793" width="17.25" style="25" customWidth="1"/>
    <col min="12794" max="12794" width="9.125" style="25" customWidth="1"/>
    <col min="12795" max="12795" width="12.125" style="25" customWidth="1"/>
    <col min="12796" max="12819" width="3.75" style="25" customWidth="1"/>
    <col min="12820" max="13047" width="9" style="25"/>
    <col min="13048" max="13048" width="4" style="25" customWidth="1"/>
    <col min="13049" max="13049" width="17.25" style="25" customWidth="1"/>
    <col min="13050" max="13050" width="9.125" style="25" customWidth="1"/>
    <col min="13051" max="13051" width="12.125" style="25" customWidth="1"/>
    <col min="13052" max="13075" width="3.75" style="25" customWidth="1"/>
    <col min="13076" max="13303" width="9" style="25"/>
    <col min="13304" max="13304" width="4" style="25" customWidth="1"/>
    <col min="13305" max="13305" width="17.25" style="25" customWidth="1"/>
    <col min="13306" max="13306" width="9.125" style="25" customWidth="1"/>
    <col min="13307" max="13307" width="12.125" style="25" customWidth="1"/>
    <col min="13308" max="13331" width="3.75" style="25" customWidth="1"/>
    <col min="13332" max="13559" width="9" style="25"/>
    <col min="13560" max="13560" width="4" style="25" customWidth="1"/>
    <col min="13561" max="13561" width="17.25" style="25" customWidth="1"/>
    <col min="13562" max="13562" width="9.125" style="25" customWidth="1"/>
    <col min="13563" max="13563" width="12.125" style="25" customWidth="1"/>
    <col min="13564" max="13587" width="3.75" style="25" customWidth="1"/>
    <col min="13588" max="13815" width="9" style="25"/>
    <col min="13816" max="13816" width="4" style="25" customWidth="1"/>
    <col min="13817" max="13817" width="17.25" style="25" customWidth="1"/>
    <col min="13818" max="13818" width="9.125" style="25" customWidth="1"/>
    <col min="13819" max="13819" width="12.125" style="25" customWidth="1"/>
    <col min="13820" max="13843" width="3.75" style="25" customWidth="1"/>
    <col min="13844" max="14071" width="9" style="25"/>
    <col min="14072" max="14072" width="4" style="25" customWidth="1"/>
    <col min="14073" max="14073" width="17.25" style="25" customWidth="1"/>
    <col min="14074" max="14074" width="9.125" style="25" customWidth="1"/>
    <col min="14075" max="14075" width="12.125" style="25" customWidth="1"/>
    <col min="14076" max="14099" width="3.75" style="25" customWidth="1"/>
    <col min="14100" max="14327" width="9" style="25"/>
    <col min="14328" max="14328" width="4" style="25" customWidth="1"/>
    <col min="14329" max="14329" width="17.25" style="25" customWidth="1"/>
    <col min="14330" max="14330" width="9.125" style="25" customWidth="1"/>
    <col min="14331" max="14331" width="12.125" style="25" customWidth="1"/>
    <col min="14332" max="14355" width="3.75" style="25" customWidth="1"/>
    <col min="14356" max="14583" width="9" style="25"/>
    <col min="14584" max="14584" width="4" style="25" customWidth="1"/>
    <col min="14585" max="14585" width="17.25" style="25" customWidth="1"/>
    <col min="14586" max="14586" width="9.125" style="25" customWidth="1"/>
    <col min="14587" max="14587" width="12.125" style="25" customWidth="1"/>
    <col min="14588" max="14611" width="3.75" style="25" customWidth="1"/>
    <col min="14612" max="14839" width="9" style="25"/>
    <col min="14840" max="14840" width="4" style="25" customWidth="1"/>
    <col min="14841" max="14841" width="17.25" style="25" customWidth="1"/>
    <col min="14842" max="14842" width="9.125" style="25" customWidth="1"/>
    <col min="14843" max="14843" width="12.125" style="25" customWidth="1"/>
    <col min="14844" max="14867" width="3.75" style="25" customWidth="1"/>
    <col min="14868" max="15095" width="9" style="25"/>
    <col min="15096" max="15096" width="4" style="25" customWidth="1"/>
    <col min="15097" max="15097" width="17.25" style="25" customWidth="1"/>
    <col min="15098" max="15098" width="9.125" style="25" customWidth="1"/>
    <col min="15099" max="15099" width="12.125" style="25" customWidth="1"/>
    <col min="15100" max="15123" width="3.75" style="25" customWidth="1"/>
    <col min="15124" max="15351" width="9" style="25"/>
    <col min="15352" max="15352" width="4" style="25" customWidth="1"/>
    <col min="15353" max="15353" width="17.25" style="25" customWidth="1"/>
    <col min="15354" max="15354" width="9.125" style="25" customWidth="1"/>
    <col min="15355" max="15355" width="12.125" style="25" customWidth="1"/>
    <col min="15356" max="15379" width="3.75" style="25" customWidth="1"/>
    <col min="15380" max="15607" width="9" style="25"/>
    <col min="15608" max="15608" width="4" style="25" customWidth="1"/>
    <col min="15609" max="15609" width="17.25" style="25" customWidth="1"/>
    <col min="15610" max="15610" width="9.125" style="25" customWidth="1"/>
    <col min="15611" max="15611" width="12.125" style="25" customWidth="1"/>
    <col min="15612" max="15635" width="3.75" style="25" customWidth="1"/>
    <col min="15636" max="15863" width="9" style="25"/>
    <col min="15864" max="15864" width="4" style="25" customWidth="1"/>
    <col min="15865" max="15865" width="17.25" style="25" customWidth="1"/>
    <col min="15866" max="15866" width="9.125" style="25" customWidth="1"/>
    <col min="15867" max="15867" width="12.125" style="25" customWidth="1"/>
    <col min="15868" max="15891" width="3.75" style="25" customWidth="1"/>
    <col min="15892" max="16119" width="9" style="25"/>
    <col min="16120" max="16120" width="4" style="25" customWidth="1"/>
    <col min="16121" max="16121" width="17.25" style="25" customWidth="1"/>
    <col min="16122" max="16122" width="9.125" style="25" customWidth="1"/>
    <col min="16123" max="16123" width="12.125" style="25" customWidth="1"/>
    <col min="16124" max="16147" width="3.75" style="25" customWidth="1"/>
    <col min="16148" max="16384" width="9" style="25"/>
  </cols>
  <sheetData>
    <row r="1" spans="1:34">
      <c r="A1" s="73" t="s">
        <v>0</v>
      </c>
      <c r="B1" s="73"/>
      <c r="C1" s="73"/>
      <c r="D1" s="73"/>
      <c r="F1" s="74" t="s">
        <v>1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34">
      <c r="A2" s="74" t="s">
        <v>22</v>
      </c>
      <c r="B2" s="74"/>
      <c r="C2" s="74"/>
      <c r="D2" s="74"/>
      <c r="F2" s="74" t="s">
        <v>2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34" ht="10.5" customHeight="1"/>
    <row r="4" spans="1:34" ht="18.75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34" ht="18.75">
      <c r="A5" s="75" t="s">
        <v>78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34" ht="9.75" customHeight="1"/>
    <row r="7" spans="1:34">
      <c r="A7" s="26" t="s">
        <v>77</v>
      </c>
      <c r="L7" s="26" t="s">
        <v>31</v>
      </c>
      <c r="O7" s="27"/>
      <c r="P7" s="26"/>
    </row>
    <row r="8" spans="1:34" ht="20.25" customHeight="1">
      <c r="A8" s="26" t="s">
        <v>76</v>
      </c>
      <c r="L8" s="26" t="s">
        <v>79</v>
      </c>
      <c r="O8" s="27"/>
      <c r="P8" s="26"/>
    </row>
    <row r="9" spans="1:34" ht="9.75" customHeight="1"/>
    <row r="10" spans="1:34" ht="123.75" customHeight="1">
      <c r="A10" s="76" t="s">
        <v>32</v>
      </c>
      <c r="B10" s="77" t="s">
        <v>5</v>
      </c>
      <c r="C10" s="77"/>
      <c r="D10" s="78" t="s">
        <v>26</v>
      </c>
      <c r="E10" s="80" t="s">
        <v>33</v>
      </c>
      <c r="F10" s="81"/>
      <c r="G10" s="28" t="str">
        <f>'Su P1'!E7</f>
        <v>Lịch sử P1</v>
      </c>
      <c r="H10" s="28" t="str">
        <f>'Dia P3'!E7</f>
        <v>Địa lý P3</v>
      </c>
      <c r="I10" s="29" t="str">
        <f>NVVP!E7</f>
        <v>Nghiệp vụ văn phòng</v>
      </c>
      <c r="J10" s="29" t="str">
        <f>DLDL!E7</f>
        <v>Địa lý du lịch</v>
      </c>
      <c r="K10" s="30" t="str">
        <f>'NVHD P1'!E7</f>
        <v>Nghiệp vụ hướng dẫn du lịch P2</v>
      </c>
      <c r="L10" s="30"/>
      <c r="M10" s="30"/>
      <c r="N10" s="29"/>
      <c r="O10" s="29"/>
      <c r="P10" s="29"/>
      <c r="Q10" s="29"/>
      <c r="R10" s="29"/>
      <c r="S10" s="29"/>
      <c r="T10" s="29" t="s">
        <v>34</v>
      </c>
      <c r="U10" s="29" t="s">
        <v>35</v>
      </c>
      <c r="V10" s="29" t="s">
        <v>36</v>
      </c>
      <c r="W10" s="49" t="s">
        <v>8</v>
      </c>
    </row>
    <row r="11" spans="1:34" ht="18.75" customHeight="1">
      <c r="A11" s="77"/>
      <c r="B11" s="77"/>
      <c r="C11" s="77"/>
      <c r="D11" s="79"/>
      <c r="E11" s="31" t="s">
        <v>19</v>
      </c>
      <c r="F11" s="32" t="s">
        <v>37</v>
      </c>
      <c r="G11" s="33">
        <f>'Su P1'!P6</f>
        <v>3</v>
      </c>
      <c r="H11" s="33">
        <f>'Dia P3'!P6</f>
        <v>3</v>
      </c>
      <c r="I11" s="33">
        <f>NVVP!P6</f>
        <v>2</v>
      </c>
      <c r="J11" s="33">
        <f>DLDL!P6</f>
        <v>3</v>
      </c>
      <c r="K11" s="33">
        <f>'NVHD P1'!P6</f>
        <v>2</v>
      </c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3">
        <f>SUM(G11:S11)</f>
        <v>13</v>
      </c>
      <c r="W11" s="33">
        <f>SUM(G11:S11)</f>
        <v>13</v>
      </c>
    </row>
    <row r="12" spans="1:34" s="41" customFormat="1" ht="18.95" customHeight="1">
      <c r="A12" s="35">
        <v>1</v>
      </c>
      <c r="B12" s="51" t="s">
        <v>63</v>
      </c>
      <c r="C12" s="52" t="s">
        <v>64</v>
      </c>
      <c r="D12" s="53">
        <v>1997</v>
      </c>
      <c r="E12" s="36">
        <f>ROUND((G12*$G$11+H12*$H$11+I12*$I$11+J12*$J$11+K12*$K$11+L12*$L$11+M12*$M$11+N12*$N$11+O12*$O$11+P12*$P$11+Q12*$Q$11+R12*$R$11)/$V$11,1)</f>
        <v>7.4</v>
      </c>
      <c r="F12" s="37" t="str">
        <f>IF(E12&gt;=9,"XS",IF(E12&gt;=8,"Giỏi",IF(E12&gt;=7,"Khá",IF(E12&gt;=6,"TBK",IF(E12&gt;=5,"TB",IF(E12&gt;=4,"Yếu","Kém"))))))</f>
        <v>Khá</v>
      </c>
      <c r="G12" s="38">
        <f>'Su P1'!O11</f>
        <v>6.9</v>
      </c>
      <c r="H12" s="38">
        <f>'Dia P3'!O11</f>
        <v>8.3000000000000007</v>
      </c>
      <c r="I12" s="38">
        <f>NVVP!O11</f>
        <v>5.3</v>
      </c>
      <c r="J12" s="38">
        <f>DLDL!O11</f>
        <v>8.6999999999999993</v>
      </c>
      <c r="K12" s="39">
        <f>'NVHD P1'!O11</f>
        <v>7.24</v>
      </c>
      <c r="L12" s="38"/>
      <c r="M12" s="39"/>
      <c r="N12" s="39"/>
      <c r="O12" s="39"/>
      <c r="P12" s="39"/>
      <c r="Q12" s="39"/>
      <c r="R12" s="40"/>
      <c r="S12" s="40"/>
      <c r="T12" s="40" t="str">
        <f>IF(COUNTIF(G12:Q12,"&lt;5")=0,"",COUNTIF(G12:Q12,"&lt;5"))</f>
        <v/>
      </c>
      <c r="U12" s="40" t="str">
        <f>IF(T12="","",SUM(X12:AH12))</f>
        <v/>
      </c>
      <c r="V12" s="39" t="str">
        <f>IF(U12="","",U12/$W$11*100)</f>
        <v/>
      </c>
      <c r="W12" s="50"/>
      <c r="X12" s="41">
        <f>IF(G12&lt;5,$G$11,0)</f>
        <v>0</v>
      </c>
      <c r="Y12" s="41">
        <f>IF(H12&lt;5,$H$11,0)</f>
        <v>0</v>
      </c>
      <c r="Z12" s="41">
        <f>IF(I12&lt;5,$I$11,0)</f>
        <v>0</v>
      </c>
      <c r="AA12" s="41">
        <f>IF(J12&lt;5,$J$11,0)</f>
        <v>0</v>
      </c>
      <c r="AB12" s="41">
        <f>IF(K12&lt;5,$K$11,0)</f>
        <v>0</v>
      </c>
      <c r="AC12" s="41">
        <f>IF(L12&lt;5,$L$11,0)</f>
        <v>0</v>
      </c>
      <c r="AD12" s="41">
        <f>IF(M12&lt;5,$M$11,0)</f>
        <v>0</v>
      </c>
      <c r="AE12" s="41">
        <f>IF(N12&lt;5,$N$11,0)</f>
        <v>0</v>
      </c>
      <c r="AF12" s="41">
        <f>IF(O12&lt;5,$O$11,0)</f>
        <v>0</v>
      </c>
      <c r="AG12" s="41">
        <f>IF(P12&lt;5,$P$11,0)</f>
        <v>0</v>
      </c>
      <c r="AH12" s="41">
        <f>IF(Q12&lt;5,$Q$11,0)</f>
        <v>0</v>
      </c>
    </row>
    <row r="13" spans="1:34" s="41" customFormat="1" ht="18.95" customHeight="1">
      <c r="A13" s="35">
        <v>2</v>
      </c>
      <c r="B13" s="51" t="s">
        <v>65</v>
      </c>
      <c r="C13" s="52" t="s">
        <v>66</v>
      </c>
      <c r="D13" s="53">
        <v>1997</v>
      </c>
      <c r="E13" s="36">
        <f>ROUND((G13*$G$11+H13*$H$11+I13*$I$11+J13*$J$11+K13*$K$11+L13*$L$11+M13*$M$11+N13*$N$11+O13*$O$11+P13*$P$11+Q13*$Q$11+R13*$R$11)/$V$11,1)</f>
        <v>7.6</v>
      </c>
      <c r="F13" s="37" t="str">
        <f t="shared" ref="F13" si="0">IF(E13&gt;=9,"XS",IF(E13&gt;=8,"Giỏi",IF(E13&gt;=7,"Khá",IF(E13&gt;=6,"TBK",IF(E13&gt;=5,"TB",IF(E13&gt;=4,"Yếu","Kém"))))))</f>
        <v>Khá</v>
      </c>
      <c r="G13" s="38">
        <f>'Su P1'!O12</f>
        <v>7.7800000000000011</v>
      </c>
      <c r="H13" s="38">
        <f>'Dia P3'!O12</f>
        <v>8.6</v>
      </c>
      <c r="I13" s="38">
        <f>NVVP!O12</f>
        <v>5.8</v>
      </c>
      <c r="J13" s="38">
        <f>DLDL!O12</f>
        <v>7.9800000000000013</v>
      </c>
      <c r="K13" s="39">
        <f>'NVHD P1'!O12</f>
        <v>7.0133333333333328</v>
      </c>
      <c r="L13" s="38"/>
      <c r="M13" s="39"/>
      <c r="N13" s="39"/>
      <c r="O13" s="39"/>
      <c r="P13" s="39"/>
      <c r="Q13" s="39"/>
      <c r="R13" s="40"/>
      <c r="S13" s="40"/>
      <c r="T13" s="40" t="str">
        <f t="shared" ref="T13" si="1">IF(COUNTIF(G13:Q13,"&lt;5")=0,"",COUNTIF(G13:Q13,"&lt;5"))</f>
        <v/>
      </c>
      <c r="U13" s="40" t="str">
        <f t="shared" ref="U13" si="2">IF(T13="","",SUM(X13:AH13))</f>
        <v/>
      </c>
      <c r="V13" s="39" t="str">
        <f t="shared" ref="V13" si="3">IF(U13="","",U13/$W$11*100)</f>
        <v/>
      </c>
      <c r="W13" s="50"/>
      <c r="X13" s="41">
        <f t="shared" ref="X13" si="4">IF(G13&lt;5,$G$11,0)</f>
        <v>0</v>
      </c>
      <c r="Y13" s="41">
        <f t="shared" ref="Y13" si="5">IF(H13&lt;5,$H$11,0)</f>
        <v>0</v>
      </c>
      <c r="Z13" s="41">
        <f t="shared" ref="Z13" si="6">IF(I13&lt;5,$I$11,0)</f>
        <v>0</v>
      </c>
      <c r="AA13" s="41">
        <f t="shared" ref="AA13" si="7">IF(J13&lt;5,$J$11,0)</f>
        <v>0</v>
      </c>
    </row>
    <row r="14" spans="1:34" ht="21.75" customHeight="1">
      <c r="B14" s="26" t="s">
        <v>12</v>
      </c>
      <c r="C14" s="72">
        <f>COUNT(A12:A13)</f>
        <v>2</v>
      </c>
      <c r="D14" s="72"/>
    </row>
    <row r="15" spans="1:34" ht="16.5" thickBot="1">
      <c r="G15" s="42" t="s">
        <v>38</v>
      </c>
      <c r="L15" s="43"/>
      <c r="M15" s="43"/>
      <c r="N15" s="43"/>
      <c r="O15" s="43"/>
      <c r="P15" s="43"/>
      <c r="Q15" s="43"/>
    </row>
    <row r="16" spans="1:34">
      <c r="B16" s="26"/>
      <c r="G16" s="84" t="s">
        <v>37</v>
      </c>
      <c r="H16" s="85"/>
      <c r="I16" s="85" t="s">
        <v>39</v>
      </c>
      <c r="J16" s="85"/>
      <c r="K16" s="85" t="s">
        <v>40</v>
      </c>
      <c r="L16" s="86"/>
      <c r="M16" s="87" t="s">
        <v>37</v>
      </c>
      <c r="N16" s="88"/>
      <c r="O16" s="85" t="s">
        <v>39</v>
      </c>
      <c r="P16" s="85"/>
      <c r="Q16" s="85" t="s">
        <v>40</v>
      </c>
      <c r="R16" s="89"/>
    </row>
    <row r="17" spans="2:18">
      <c r="G17" s="90" t="s">
        <v>41</v>
      </c>
      <c r="H17" s="91"/>
      <c r="I17" s="91">
        <f>COUNTIF($F$12:$F$13,G17)</f>
        <v>0</v>
      </c>
      <c r="J17" s="91"/>
      <c r="K17" s="82">
        <f>I17/$C$14*100</f>
        <v>0</v>
      </c>
      <c r="L17" s="83"/>
      <c r="M17" s="92" t="s">
        <v>42</v>
      </c>
      <c r="N17" s="93"/>
      <c r="O17" s="91">
        <f>COUNTIF($F$12:$F$13,M17)</f>
        <v>0</v>
      </c>
      <c r="P17" s="91"/>
      <c r="Q17" s="82">
        <f>O17/$C$14*100</f>
        <v>0</v>
      </c>
      <c r="R17" s="83"/>
    </row>
    <row r="18" spans="2:18">
      <c r="G18" s="90" t="s">
        <v>43</v>
      </c>
      <c r="H18" s="91"/>
      <c r="I18" s="91">
        <f>COUNTIF($F$12:$F$13,G18)</f>
        <v>0</v>
      </c>
      <c r="J18" s="91"/>
      <c r="K18" s="82">
        <f t="shared" ref="K18:K19" si="8">I18/$C$14*100</f>
        <v>0</v>
      </c>
      <c r="L18" s="83"/>
      <c r="M18" s="92" t="s">
        <v>44</v>
      </c>
      <c r="N18" s="93"/>
      <c r="O18" s="91">
        <f>COUNTIF($F$12:$F$13,M18)</f>
        <v>0</v>
      </c>
      <c r="P18" s="91"/>
      <c r="Q18" s="82">
        <f>O18/$C$14*100</f>
        <v>0</v>
      </c>
      <c r="R18" s="83"/>
    </row>
    <row r="19" spans="2:18" ht="16.5" thickBot="1">
      <c r="G19" s="96" t="s">
        <v>45</v>
      </c>
      <c r="H19" s="97"/>
      <c r="I19" s="97">
        <f>COUNTIF($F$12:$F$13,G19)</f>
        <v>2</v>
      </c>
      <c r="J19" s="97"/>
      <c r="K19" s="94">
        <f t="shared" si="8"/>
        <v>100</v>
      </c>
      <c r="L19" s="95"/>
      <c r="M19" s="98" t="s">
        <v>46</v>
      </c>
      <c r="N19" s="99"/>
      <c r="O19" s="100">
        <f>C14-I17-I18-I19-O17-O18</f>
        <v>0</v>
      </c>
      <c r="P19" s="100"/>
      <c r="Q19" s="94">
        <f>O19/$C$14*100</f>
        <v>0</v>
      </c>
      <c r="R19" s="95"/>
    </row>
    <row r="20" spans="2:18">
      <c r="G20" s="44"/>
      <c r="H20" s="44"/>
      <c r="I20" s="44"/>
      <c r="J20" s="44"/>
      <c r="K20" s="45"/>
      <c r="L20" s="45"/>
      <c r="M20" s="44"/>
      <c r="N20" s="44"/>
      <c r="O20" s="44"/>
      <c r="P20" s="44"/>
      <c r="Q20" s="45"/>
      <c r="R20" s="45"/>
    </row>
    <row r="21" spans="2:18">
      <c r="Q21" s="46" t="s">
        <v>47</v>
      </c>
    </row>
    <row r="22" spans="2:18">
      <c r="B22" s="47" t="s">
        <v>48</v>
      </c>
      <c r="Q22" s="48" t="s">
        <v>49</v>
      </c>
    </row>
  </sheetData>
  <sheetProtection password="CE28" sheet="1" objects="1" scenarios="1"/>
  <protectedRanges>
    <protectedRange password="CE28" sqref="G14 L12:L13 G12:J13" name="Range1"/>
  </protectedRanges>
  <mergeCells count="35">
    <mergeCell ref="Q19:R19"/>
    <mergeCell ref="G18:H18"/>
    <mergeCell ref="I18:J18"/>
    <mergeCell ref="K18:L18"/>
    <mergeCell ref="M18:N18"/>
    <mergeCell ref="O18:P18"/>
    <mergeCell ref="Q18:R18"/>
    <mergeCell ref="G19:H19"/>
    <mergeCell ref="I19:J19"/>
    <mergeCell ref="K19:L19"/>
    <mergeCell ref="M19:N19"/>
    <mergeCell ref="O19:P19"/>
    <mergeCell ref="Q17:R17"/>
    <mergeCell ref="G16:H16"/>
    <mergeCell ref="I16:J16"/>
    <mergeCell ref="K16:L16"/>
    <mergeCell ref="M16:N16"/>
    <mergeCell ref="O16:P16"/>
    <mergeCell ref="Q16:R16"/>
    <mergeCell ref="G17:H17"/>
    <mergeCell ref="I17:J17"/>
    <mergeCell ref="K17:L17"/>
    <mergeCell ref="M17:N17"/>
    <mergeCell ref="O17:P17"/>
    <mergeCell ref="C14:D14"/>
    <mergeCell ref="A1:D1"/>
    <mergeCell ref="F1:W1"/>
    <mergeCell ref="A2:D2"/>
    <mergeCell ref="F2:W2"/>
    <mergeCell ref="A4:W4"/>
    <mergeCell ref="A5:W5"/>
    <mergeCell ref="A10:A11"/>
    <mergeCell ref="B10:C11"/>
    <mergeCell ref="D10:D11"/>
    <mergeCell ref="E10:F10"/>
  </mergeCells>
  <conditionalFormatting sqref="L12:S13 G12:J13">
    <cfRule type="cellIs" dxfId="9" priority="3" operator="lessThan">
      <formula>5</formula>
    </cfRule>
    <cfRule type="cellIs" dxfId="8" priority="4" operator="lessThan">
      <formula>5</formula>
    </cfRule>
  </conditionalFormatting>
  <conditionalFormatting sqref="K12:K13">
    <cfRule type="cellIs" dxfId="7" priority="1" operator="lessThan">
      <formula>5</formula>
    </cfRule>
    <cfRule type="cellIs" dxfId="6" priority="2" operator="lessThan">
      <formula>5</formula>
    </cfRule>
  </conditionalFormatting>
  <printOptions horizontalCentered="1"/>
  <pageMargins left="0.45" right="0.45" top="0.23" bottom="0.25" header="0.17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G13" sqref="G13"/>
    </sheetView>
  </sheetViews>
  <sheetFormatPr defaultRowHeight="15.75"/>
  <cols>
    <col min="1" max="1" width="3.375" style="25" customWidth="1"/>
    <col min="2" max="2" width="14.875" style="25" customWidth="1"/>
    <col min="3" max="3" width="7.625" style="25" customWidth="1"/>
    <col min="4" max="4" width="11.625" style="25" customWidth="1"/>
    <col min="5" max="5" width="4.75" style="25" customWidth="1"/>
    <col min="6" max="6" width="7.875" style="25" customWidth="1"/>
    <col min="7" max="21" width="3.875" style="25" customWidth="1"/>
    <col min="22" max="22" width="4.75" style="25" customWidth="1"/>
    <col min="23" max="23" width="9.125" style="25" customWidth="1"/>
    <col min="24" max="247" width="9" style="25"/>
    <col min="248" max="248" width="4" style="25" customWidth="1"/>
    <col min="249" max="249" width="17.25" style="25" customWidth="1"/>
    <col min="250" max="250" width="9.125" style="25" customWidth="1"/>
    <col min="251" max="251" width="12.125" style="25" customWidth="1"/>
    <col min="252" max="275" width="3.75" style="25" customWidth="1"/>
    <col min="276" max="503" width="9" style="25"/>
    <col min="504" max="504" width="4" style="25" customWidth="1"/>
    <col min="505" max="505" width="17.25" style="25" customWidth="1"/>
    <col min="506" max="506" width="9.125" style="25" customWidth="1"/>
    <col min="507" max="507" width="12.125" style="25" customWidth="1"/>
    <col min="508" max="531" width="3.75" style="25" customWidth="1"/>
    <col min="532" max="759" width="9" style="25"/>
    <col min="760" max="760" width="4" style="25" customWidth="1"/>
    <col min="761" max="761" width="17.25" style="25" customWidth="1"/>
    <col min="762" max="762" width="9.125" style="25" customWidth="1"/>
    <col min="763" max="763" width="12.125" style="25" customWidth="1"/>
    <col min="764" max="787" width="3.75" style="25" customWidth="1"/>
    <col min="788" max="1015" width="9" style="25"/>
    <col min="1016" max="1016" width="4" style="25" customWidth="1"/>
    <col min="1017" max="1017" width="17.25" style="25" customWidth="1"/>
    <col min="1018" max="1018" width="9.125" style="25" customWidth="1"/>
    <col min="1019" max="1019" width="12.125" style="25" customWidth="1"/>
    <col min="1020" max="1043" width="3.75" style="25" customWidth="1"/>
    <col min="1044" max="1271" width="9" style="25"/>
    <col min="1272" max="1272" width="4" style="25" customWidth="1"/>
    <col min="1273" max="1273" width="17.25" style="25" customWidth="1"/>
    <col min="1274" max="1274" width="9.125" style="25" customWidth="1"/>
    <col min="1275" max="1275" width="12.125" style="25" customWidth="1"/>
    <col min="1276" max="1299" width="3.75" style="25" customWidth="1"/>
    <col min="1300" max="1527" width="9" style="25"/>
    <col min="1528" max="1528" width="4" style="25" customWidth="1"/>
    <col min="1529" max="1529" width="17.25" style="25" customWidth="1"/>
    <col min="1530" max="1530" width="9.125" style="25" customWidth="1"/>
    <col min="1531" max="1531" width="12.125" style="25" customWidth="1"/>
    <col min="1532" max="1555" width="3.75" style="25" customWidth="1"/>
    <col min="1556" max="1783" width="9" style="25"/>
    <col min="1784" max="1784" width="4" style="25" customWidth="1"/>
    <col min="1785" max="1785" width="17.25" style="25" customWidth="1"/>
    <col min="1786" max="1786" width="9.125" style="25" customWidth="1"/>
    <col min="1787" max="1787" width="12.125" style="25" customWidth="1"/>
    <col min="1788" max="1811" width="3.75" style="25" customWidth="1"/>
    <col min="1812" max="2039" width="9" style="25"/>
    <col min="2040" max="2040" width="4" style="25" customWidth="1"/>
    <col min="2041" max="2041" width="17.25" style="25" customWidth="1"/>
    <col min="2042" max="2042" width="9.125" style="25" customWidth="1"/>
    <col min="2043" max="2043" width="12.125" style="25" customWidth="1"/>
    <col min="2044" max="2067" width="3.75" style="25" customWidth="1"/>
    <col min="2068" max="2295" width="9" style="25"/>
    <col min="2296" max="2296" width="4" style="25" customWidth="1"/>
    <col min="2297" max="2297" width="17.25" style="25" customWidth="1"/>
    <col min="2298" max="2298" width="9.125" style="25" customWidth="1"/>
    <col min="2299" max="2299" width="12.125" style="25" customWidth="1"/>
    <col min="2300" max="2323" width="3.75" style="25" customWidth="1"/>
    <col min="2324" max="2551" width="9" style="25"/>
    <col min="2552" max="2552" width="4" style="25" customWidth="1"/>
    <col min="2553" max="2553" width="17.25" style="25" customWidth="1"/>
    <col min="2554" max="2554" width="9.125" style="25" customWidth="1"/>
    <col min="2555" max="2555" width="12.125" style="25" customWidth="1"/>
    <col min="2556" max="2579" width="3.75" style="25" customWidth="1"/>
    <col min="2580" max="2807" width="9" style="25"/>
    <col min="2808" max="2808" width="4" style="25" customWidth="1"/>
    <col min="2809" max="2809" width="17.25" style="25" customWidth="1"/>
    <col min="2810" max="2810" width="9.125" style="25" customWidth="1"/>
    <col min="2811" max="2811" width="12.125" style="25" customWidth="1"/>
    <col min="2812" max="2835" width="3.75" style="25" customWidth="1"/>
    <col min="2836" max="3063" width="9" style="25"/>
    <col min="3064" max="3064" width="4" style="25" customWidth="1"/>
    <col min="3065" max="3065" width="17.25" style="25" customWidth="1"/>
    <col min="3066" max="3066" width="9.125" style="25" customWidth="1"/>
    <col min="3067" max="3067" width="12.125" style="25" customWidth="1"/>
    <col min="3068" max="3091" width="3.75" style="25" customWidth="1"/>
    <col min="3092" max="3319" width="9" style="25"/>
    <col min="3320" max="3320" width="4" style="25" customWidth="1"/>
    <col min="3321" max="3321" width="17.25" style="25" customWidth="1"/>
    <col min="3322" max="3322" width="9.125" style="25" customWidth="1"/>
    <col min="3323" max="3323" width="12.125" style="25" customWidth="1"/>
    <col min="3324" max="3347" width="3.75" style="25" customWidth="1"/>
    <col min="3348" max="3575" width="9" style="25"/>
    <col min="3576" max="3576" width="4" style="25" customWidth="1"/>
    <col min="3577" max="3577" width="17.25" style="25" customWidth="1"/>
    <col min="3578" max="3578" width="9.125" style="25" customWidth="1"/>
    <col min="3579" max="3579" width="12.125" style="25" customWidth="1"/>
    <col min="3580" max="3603" width="3.75" style="25" customWidth="1"/>
    <col min="3604" max="3831" width="9" style="25"/>
    <col min="3832" max="3832" width="4" style="25" customWidth="1"/>
    <col min="3833" max="3833" width="17.25" style="25" customWidth="1"/>
    <col min="3834" max="3834" width="9.125" style="25" customWidth="1"/>
    <col min="3835" max="3835" width="12.125" style="25" customWidth="1"/>
    <col min="3836" max="3859" width="3.75" style="25" customWidth="1"/>
    <col min="3860" max="4087" width="9" style="25"/>
    <col min="4088" max="4088" width="4" style="25" customWidth="1"/>
    <col min="4089" max="4089" width="17.25" style="25" customWidth="1"/>
    <col min="4090" max="4090" width="9.125" style="25" customWidth="1"/>
    <col min="4091" max="4091" width="12.125" style="25" customWidth="1"/>
    <col min="4092" max="4115" width="3.75" style="25" customWidth="1"/>
    <col min="4116" max="4343" width="9" style="25"/>
    <col min="4344" max="4344" width="4" style="25" customWidth="1"/>
    <col min="4345" max="4345" width="17.25" style="25" customWidth="1"/>
    <col min="4346" max="4346" width="9.125" style="25" customWidth="1"/>
    <col min="4347" max="4347" width="12.125" style="25" customWidth="1"/>
    <col min="4348" max="4371" width="3.75" style="25" customWidth="1"/>
    <col min="4372" max="4599" width="9" style="25"/>
    <col min="4600" max="4600" width="4" style="25" customWidth="1"/>
    <col min="4601" max="4601" width="17.25" style="25" customWidth="1"/>
    <col min="4602" max="4602" width="9.125" style="25" customWidth="1"/>
    <col min="4603" max="4603" width="12.125" style="25" customWidth="1"/>
    <col min="4604" max="4627" width="3.75" style="25" customWidth="1"/>
    <col min="4628" max="4855" width="9" style="25"/>
    <col min="4856" max="4856" width="4" style="25" customWidth="1"/>
    <col min="4857" max="4857" width="17.25" style="25" customWidth="1"/>
    <col min="4858" max="4858" width="9.125" style="25" customWidth="1"/>
    <col min="4859" max="4859" width="12.125" style="25" customWidth="1"/>
    <col min="4860" max="4883" width="3.75" style="25" customWidth="1"/>
    <col min="4884" max="5111" width="9" style="25"/>
    <col min="5112" max="5112" width="4" style="25" customWidth="1"/>
    <col min="5113" max="5113" width="17.25" style="25" customWidth="1"/>
    <col min="5114" max="5114" width="9.125" style="25" customWidth="1"/>
    <col min="5115" max="5115" width="12.125" style="25" customWidth="1"/>
    <col min="5116" max="5139" width="3.75" style="25" customWidth="1"/>
    <col min="5140" max="5367" width="9" style="25"/>
    <col min="5368" max="5368" width="4" style="25" customWidth="1"/>
    <col min="5369" max="5369" width="17.25" style="25" customWidth="1"/>
    <col min="5370" max="5370" width="9.125" style="25" customWidth="1"/>
    <col min="5371" max="5371" width="12.125" style="25" customWidth="1"/>
    <col min="5372" max="5395" width="3.75" style="25" customWidth="1"/>
    <col min="5396" max="5623" width="9" style="25"/>
    <col min="5624" max="5624" width="4" style="25" customWidth="1"/>
    <col min="5625" max="5625" width="17.25" style="25" customWidth="1"/>
    <col min="5626" max="5626" width="9.125" style="25" customWidth="1"/>
    <col min="5627" max="5627" width="12.125" style="25" customWidth="1"/>
    <col min="5628" max="5651" width="3.75" style="25" customWidth="1"/>
    <col min="5652" max="5879" width="9" style="25"/>
    <col min="5880" max="5880" width="4" style="25" customWidth="1"/>
    <col min="5881" max="5881" width="17.25" style="25" customWidth="1"/>
    <col min="5882" max="5882" width="9.125" style="25" customWidth="1"/>
    <col min="5883" max="5883" width="12.125" style="25" customWidth="1"/>
    <col min="5884" max="5907" width="3.75" style="25" customWidth="1"/>
    <col min="5908" max="6135" width="9" style="25"/>
    <col min="6136" max="6136" width="4" style="25" customWidth="1"/>
    <col min="6137" max="6137" width="17.25" style="25" customWidth="1"/>
    <col min="6138" max="6138" width="9.125" style="25" customWidth="1"/>
    <col min="6139" max="6139" width="12.125" style="25" customWidth="1"/>
    <col min="6140" max="6163" width="3.75" style="25" customWidth="1"/>
    <col min="6164" max="6391" width="9" style="25"/>
    <col min="6392" max="6392" width="4" style="25" customWidth="1"/>
    <col min="6393" max="6393" width="17.25" style="25" customWidth="1"/>
    <col min="6394" max="6394" width="9.125" style="25" customWidth="1"/>
    <col min="6395" max="6395" width="12.125" style="25" customWidth="1"/>
    <col min="6396" max="6419" width="3.75" style="25" customWidth="1"/>
    <col min="6420" max="6647" width="9" style="25"/>
    <col min="6648" max="6648" width="4" style="25" customWidth="1"/>
    <col min="6649" max="6649" width="17.25" style="25" customWidth="1"/>
    <col min="6650" max="6650" width="9.125" style="25" customWidth="1"/>
    <col min="6651" max="6651" width="12.125" style="25" customWidth="1"/>
    <col min="6652" max="6675" width="3.75" style="25" customWidth="1"/>
    <col min="6676" max="6903" width="9" style="25"/>
    <col min="6904" max="6904" width="4" style="25" customWidth="1"/>
    <col min="6905" max="6905" width="17.25" style="25" customWidth="1"/>
    <col min="6906" max="6906" width="9.125" style="25" customWidth="1"/>
    <col min="6907" max="6907" width="12.125" style="25" customWidth="1"/>
    <col min="6908" max="6931" width="3.75" style="25" customWidth="1"/>
    <col min="6932" max="7159" width="9" style="25"/>
    <col min="7160" max="7160" width="4" style="25" customWidth="1"/>
    <col min="7161" max="7161" width="17.25" style="25" customWidth="1"/>
    <col min="7162" max="7162" width="9.125" style="25" customWidth="1"/>
    <col min="7163" max="7163" width="12.125" style="25" customWidth="1"/>
    <col min="7164" max="7187" width="3.75" style="25" customWidth="1"/>
    <col min="7188" max="7415" width="9" style="25"/>
    <col min="7416" max="7416" width="4" style="25" customWidth="1"/>
    <col min="7417" max="7417" width="17.25" style="25" customWidth="1"/>
    <col min="7418" max="7418" width="9.125" style="25" customWidth="1"/>
    <col min="7419" max="7419" width="12.125" style="25" customWidth="1"/>
    <col min="7420" max="7443" width="3.75" style="25" customWidth="1"/>
    <col min="7444" max="7671" width="9" style="25"/>
    <col min="7672" max="7672" width="4" style="25" customWidth="1"/>
    <col min="7673" max="7673" width="17.25" style="25" customWidth="1"/>
    <col min="7674" max="7674" width="9.125" style="25" customWidth="1"/>
    <col min="7675" max="7675" width="12.125" style="25" customWidth="1"/>
    <col min="7676" max="7699" width="3.75" style="25" customWidth="1"/>
    <col min="7700" max="7927" width="9" style="25"/>
    <col min="7928" max="7928" width="4" style="25" customWidth="1"/>
    <col min="7929" max="7929" width="17.25" style="25" customWidth="1"/>
    <col min="7930" max="7930" width="9.125" style="25" customWidth="1"/>
    <col min="7931" max="7931" width="12.125" style="25" customWidth="1"/>
    <col min="7932" max="7955" width="3.75" style="25" customWidth="1"/>
    <col min="7956" max="8183" width="9" style="25"/>
    <col min="8184" max="8184" width="4" style="25" customWidth="1"/>
    <col min="8185" max="8185" width="17.25" style="25" customWidth="1"/>
    <col min="8186" max="8186" width="9.125" style="25" customWidth="1"/>
    <col min="8187" max="8187" width="12.125" style="25" customWidth="1"/>
    <col min="8188" max="8211" width="3.75" style="25" customWidth="1"/>
    <col min="8212" max="8439" width="9" style="25"/>
    <col min="8440" max="8440" width="4" style="25" customWidth="1"/>
    <col min="8441" max="8441" width="17.25" style="25" customWidth="1"/>
    <col min="8442" max="8442" width="9.125" style="25" customWidth="1"/>
    <col min="8443" max="8443" width="12.125" style="25" customWidth="1"/>
    <col min="8444" max="8467" width="3.75" style="25" customWidth="1"/>
    <col min="8468" max="8695" width="9" style="25"/>
    <col min="8696" max="8696" width="4" style="25" customWidth="1"/>
    <col min="8697" max="8697" width="17.25" style="25" customWidth="1"/>
    <col min="8698" max="8698" width="9.125" style="25" customWidth="1"/>
    <col min="8699" max="8699" width="12.125" style="25" customWidth="1"/>
    <col min="8700" max="8723" width="3.75" style="25" customWidth="1"/>
    <col min="8724" max="8951" width="9" style="25"/>
    <col min="8952" max="8952" width="4" style="25" customWidth="1"/>
    <col min="8953" max="8953" width="17.25" style="25" customWidth="1"/>
    <col min="8954" max="8954" width="9.125" style="25" customWidth="1"/>
    <col min="8955" max="8955" width="12.125" style="25" customWidth="1"/>
    <col min="8956" max="8979" width="3.75" style="25" customWidth="1"/>
    <col min="8980" max="9207" width="9" style="25"/>
    <col min="9208" max="9208" width="4" style="25" customWidth="1"/>
    <col min="9209" max="9209" width="17.25" style="25" customWidth="1"/>
    <col min="9210" max="9210" width="9.125" style="25" customWidth="1"/>
    <col min="9211" max="9211" width="12.125" style="25" customWidth="1"/>
    <col min="9212" max="9235" width="3.75" style="25" customWidth="1"/>
    <col min="9236" max="9463" width="9" style="25"/>
    <col min="9464" max="9464" width="4" style="25" customWidth="1"/>
    <col min="9465" max="9465" width="17.25" style="25" customWidth="1"/>
    <col min="9466" max="9466" width="9.125" style="25" customWidth="1"/>
    <col min="9467" max="9467" width="12.125" style="25" customWidth="1"/>
    <col min="9468" max="9491" width="3.75" style="25" customWidth="1"/>
    <col min="9492" max="9719" width="9" style="25"/>
    <col min="9720" max="9720" width="4" style="25" customWidth="1"/>
    <col min="9721" max="9721" width="17.25" style="25" customWidth="1"/>
    <col min="9722" max="9722" width="9.125" style="25" customWidth="1"/>
    <col min="9723" max="9723" width="12.125" style="25" customWidth="1"/>
    <col min="9724" max="9747" width="3.75" style="25" customWidth="1"/>
    <col min="9748" max="9975" width="9" style="25"/>
    <col min="9976" max="9976" width="4" style="25" customWidth="1"/>
    <col min="9977" max="9977" width="17.25" style="25" customWidth="1"/>
    <col min="9978" max="9978" width="9.125" style="25" customWidth="1"/>
    <col min="9979" max="9979" width="12.125" style="25" customWidth="1"/>
    <col min="9980" max="10003" width="3.75" style="25" customWidth="1"/>
    <col min="10004" max="10231" width="9" style="25"/>
    <col min="10232" max="10232" width="4" style="25" customWidth="1"/>
    <col min="10233" max="10233" width="17.25" style="25" customWidth="1"/>
    <col min="10234" max="10234" width="9.125" style="25" customWidth="1"/>
    <col min="10235" max="10235" width="12.125" style="25" customWidth="1"/>
    <col min="10236" max="10259" width="3.75" style="25" customWidth="1"/>
    <col min="10260" max="10487" width="9" style="25"/>
    <col min="10488" max="10488" width="4" style="25" customWidth="1"/>
    <col min="10489" max="10489" width="17.25" style="25" customWidth="1"/>
    <col min="10490" max="10490" width="9.125" style="25" customWidth="1"/>
    <col min="10491" max="10491" width="12.125" style="25" customWidth="1"/>
    <col min="10492" max="10515" width="3.75" style="25" customWidth="1"/>
    <col min="10516" max="10743" width="9" style="25"/>
    <col min="10744" max="10744" width="4" style="25" customWidth="1"/>
    <col min="10745" max="10745" width="17.25" style="25" customWidth="1"/>
    <col min="10746" max="10746" width="9.125" style="25" customWidth="1"/>
    <col min="10747" max="10747" width="12.125" style="25" customWidth="1"/>
    <col min="10748" max="10771" width="3.75" style="25" customWidth="1"/>
    <col min="10772" max="10999" width="9" style="25"/>
    <col min="11000" max="11000" width="4" style="25" customWidth="1"/>
    <col min="11001" max="11001" width="17.25" style="25" customWidth="1"/>
    <col min="11002" max="11002" width="9.125" style="25" customWidth="1"/>
    <col min="11003" max="11003" width="12.125" style="25" customWidth="1"/>
    <col min="11004" max="11027" width="3.75" style="25" customWidth="1"/>
    <col min="11028" max="11255" width="9" style="25"/>
    <col min="11256" max="11256" width="4" style="25" customWidth="1"/>
    <col min="11257" max="11257" width="17.25" style="25" customWidth="1"/>
    <col min="11258" max="11258" width="9.125" style="25" customWidth="1"/>
    <col min="11259" max="11259" width="12.125" style="25" customWidth="1"/>
    <col min="11260" max="11283" width="3.75" style="25" customWidth="1"/>
    <col min="11284" max="11511" width="9" style="25"/>
    <col min="11512" max="11512" width="4" style="25" customWidth="1"/>
    <col min="11513" max="11513" width="17.25" style="25" customWidth="1"/>
    <col min="11514" max="11514" width="9.125" style="25" customWidth="1"/>
    <col min="11515" max="11515" width="12.125" style="25" customWidth="1"/>
    <col min="11516" max="11539" width="3.75" style="25" customWidth="1"/>
    <col min="11540" max="11767" width="9" style="25"/>
    <col min="11768" max="11768" width="4" style="25" customWidth="1"/>
    <col min="11769" max="11769" width="17.25" style="25" customWidth="1"/>
    <col min="11770" max="11770" width="9.125" style="25" customWidth="1"/>
    <col min="11771" max="11771" width="12.125" style="25" customWidth="1"/>
    <col min="11772" max="11795" width="3.75" style="25" customWidth="1"/>
    <col min="11796" max="12023" width="9" style="25"/>
    <col min="12024" max="12024" width="4" style="25" customWidth="1"/>
    <col min="12025" max="12025" width="17.25" style="25" customWidth="1"/>
    <col min="12026" max="12026" width="9.125" style="25" customWidth="1"/>
    <col min="12027" max="12027" width="12.125" style="25" customWidth="1"/>
    <col min="12028" max="12051" width="3.75" style="25" customWidth="1"/>
    <col min="12052" max="12279" width="9" style="25"/>
    <col min="12280" max="12280" width="4" style="25" customWidth="1"/>
    <col min="12281" max="12281" width="17.25" style="25" customWidth="1"/>
    <col min="12282" max="12282" width="9.125" style="25" customWidth="1"/>
    <col min="12283" max="12283" width="12.125" style="25" customWidth="1"/>
    <col min="12284" max="12307" width="3.75" style="25" customWidth="1"/>
    <col min="12308" max="12535" width="9" style="25"/>
    <col min="12536" max="12536" width="4" style="25" customWidth="1"/>
    <col min="12537" max="12537" width="17.25" style="25" customWidth="1"/>
    <col min="12538" max="12538" width="9.125" style="25" customWidth="1"/>
    <col min="12539" max="12539" width="12.125" style="25" customWidth="1"/>
    <col min="12540" max="12563" width="3.75" style="25" customWidth="1"/>
    <col min="12564" max="12791" width="9" style="25"/>
    <col min="12792" max="12792" width="4" style="25" customWidth="1"/>
    <col min="12793" max="12793" width="17.25" style="25" customWidth="1"/>
    <col min="12794" max="12794" width="9.125" style="25" customWidth="1"/>
    <col min="12795" max="12795" width="12.125" style="25" customWidth="1"/>
    <col min="12796" max="12819" width="3.75" style="25" customWidth="1"/>
    <col min="12820" max="13047" width="9" style="25"/>
    <col min="13048" max="13048" width="4" style="25" customWidth="1"/>
    <col min="13049" max="13049" width="17.25" style="25" customWidth="1"/>
    <col min="13050" max="13050" width="9.125" style="25" customWidth="1"/>
    <col min="13051" max="13051" width="12.125" style="25" customWidth="1"/>
    <col min="13052" max="13075" width="3.75" style="25" customWidth="1"/>
    <col min="13076" max="13303" width="9" style="25"/>
    <col min="13304" max="13304" width="4" style="25" customWidth="1"/>
    <col min="13305" max="13305" width="17.25" style="25" customWidth="1"/>
    <col min="13306" max="13306" width="9.125" style="25" customWidth="1"/>
    <col min="13307" max="13307" width="12.125" style="25" customWidth="1"/>
    <col min="13308" max="13331" width="3.75" style="25" customWidth="1"/>
    <col min="13332" max="13559" width="9" style="25"/>
    <col min="13560" max="13560" width="4" style="25" customWidth="1"/>
    <col min="13561" max="13561" width="17.25" style="25" customWidth="1"/>
    <col min="13562" max="13562" width="9.125" style="25" customWidth="1"/>
    <col min="13563" max="13563" width="12.125" style="25" customWidth="1"/>
    <col min="13564" max="13587" width="3.75" style="25" customWidth="1"/>
    <col min="13588" max="13815" width="9" style="25"/>
    <col min="13816" max="13816" width="4" style="25" customWidth="1"/>
    <col min="13817" max="13817" width="17.25" style="25" customWidth="1"/>
    <col min="13818" max="13818" width="9.125" style="25" customWidth="1"/>
    <col min="13819" max="13819" width="12.125" style="25" customWidth="1"/>
    <col min="13820" max="13843" width="3.75" style="25" customWidth="1"/>
    <col min="13844" max="14071" width="9" style="25"/>
    <col min="14072" max="14072" width="4" style="25" customWidth="1"/>
    <col min="14073" max="14073" width="17.25" style="25" customWidth="1"/>
    <col min="14074" max="14074" width="9.125" style="25" customWidth="1"/>
    <col min="14075" max="14075" width="12.125" style="25" customWidth="1"/>
    <col min="14076" max="14099" width="3.75" style="25" customWidth="1"/>
    <col min="14100" max="14327" width="9" style="25"/>
    <col min="14328" max="14328" width="4" style="25" customWidth="1"/>
    <col min="14329" max="14329" width="17.25" style="25" customWidth="1"/>
    <col min="14330" max="14330" width="9.125" style="25" customWidth="1"/>
    <col min="14331" max="14331" width="12.125" style="25" customWidth="1"/>
    <col min="14332" max="14355" width="3.75" style="25" customWidth="1"/>
    <col min="14356" max="14583" width="9" style="25"/>
    <col min="14584" max="14584" width="4" style="25" customWidth="1"/>
    <col min="14585" max="14585" width="17.25" style="25" customWidth="1"/>
    <col min="14586" max="14586" width="9.125" style="25" customWidth="1"/>
    <col min="14587" max="14587" width="12.125" style="25" customWidth="1"/>
    <col min="14588" max="14611" width="3.75" style="25" customWidth="1"/>
    <col min="14612" max="14839" width="9" style="25"/>
    <col min="14840" max="14840" width="4" style="25" customWidth="1"/>
    <col min="14841" max="14841" width="17.25" style="25" customWidth="1"/>
    <col min="14842" max="14842" width="9.125" style="25" customWidth="1"/>
    <col min="14843" max="14843" width="12.125" style="25" customWidth="1"/>
    <col min="14844" max="14867" width="3.75" style="25" customWidth="1"/>
    <col min="14868" max="15095" width="9" style="25"/>
    <col min="15096" max="15096" width="4" style="25" customWidth="1"/>
    <col min="15097" max="15097" width="17.25" style="25" customWidth="1"/>
    <col min="15098" max="15098" width="9.125" style="25" customWidth="1"/>
    <col min="15099" max="15099" width="12.125" style="25" customWidth="1"/>
    <col min="15100" max="15123" width="3.75" style="25" customWidth="1"/>
    <col min="15124" max="15351" width="9" style="25"/>
    <col min="15352" max="15352" width="4" style="25" customWidth="1"/>
    <col min="15353" max="15353" width="17.25" style="25" customWidth="1"/>
    <col min="15354" max="15354" width="9.125" style="25" customWidth="1"/>
    <col min="15355" max="15355" width="12.125" style="25" customWidth="1"/>
    <col min="15356" max="15379" width="3.75" style="25" customWidth="1"/>
    <col min="15380" max="15607" width="9" style="25"/>
    <col min="15608" max="15608" width="4" style="25" customWidth="1"/>
    <col min="15609" max="15609" width="17.25" style="25" customWidth="1"/>
    <col min="15610" max="15610" width="9.125" style="25" customWidth="1"/>
    <col min="15611" max="15611" width="12.125" style="25" customWidth="1"/>
    <col min="15612" max="15635" width="3.75" style="25" customWidth="1"/>
    <col min="15636" max="15863" width="9" style="25"/>
    <col min="15864" max="15864" width="4" style="25" customWidth="1"/>
    <col min="15865" max="15865" width="17.25" style="25" customWidth="1"/>
    <col min="15866" max="15866" width="9.125" style="25" customWidth="1"/>
    <col min="15867" max="15867" width="12.125" style="25" customWidth="1"/>
    <col min="15868" max="15891" width="3.75" style="25" customWidth="1"/>
    <col min="15892" max="16119" width="9" style="25"/>
    <col min="16120" max="16120" width="4" style="25" customWidth="1"/>
    <col min="16121" max="16121" width="17.25" style="25" customWidth="1"/>
    <col min="16122" max="16122" width="9.125" style="25" customWidth="1"/>
    <col min="16123" max="16123" width="12.125" style="25" customWidth="1"/>
    <col min="16124" max="16147" width="3.75" style="25" customWidth="1"/>
    <col min="16148" max="16384" width="9" style="25"/>
  </cols>
  <sheetData>
    <row r="1" spans="1:27">
      <c r="A1" s="73" t="s">
        <v>0</v>
      </c>
      <c r="B1" s="73"/>
      <c r="C1" s="73"/>
      <c r="D1" s="73"/>
      <c r="F1" s="74" t="s">
        <v>1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7">
      <c r="A2" s="74" t="s">
        <v>22</v>
      </c>
      <c r="B2" s="74"/>
      <c r="C2" s="74"/>
      <c r="D2" s="74"/>
      <c r="F2" s="74" t="s">
        <v>2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7" ht="10.5" customHeight="1"/>
    <row r="4" spans="1:27" ht="18.75">
      <c r="A4" s="75" t="s">
        <v>50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7" ht="18.75">
      <c r="A5" s="75" t="s">
        <v>78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7" ht="9.75" customHeight="1"/>
    <row r="7" spans="1:27">
      <c r="A7" s="26" t="s">
        <v>77</v>
      </c>
      <c r="L7" s="26" t="s">
        <v>31</v>
      </c>
      <c r="O7" s="27"/>
      <c r="P7" s="26"/>
    </row>
    <row r="8" spans="1:27" ht="20.25" customHeight="1">
      <c r="A8" s="26" t="s">
        <v>76</v>
      </c>
      <c r="L8" s="26" t="s">
        <v>79</v>
      </c>
      <c r="O8" s="27"/>
      <c r="P8" s="26"/>
    </row>
    <row r="9" spans="1:27" ht="9.75" customHeight="1"/>
    <row r="10" spans="1:27" ht="123.75" customHeight="1">
      <c r="A10" s="76" t="s">
        <v>32</v>
      </c>
      <c r="B10" s="77" t="s">
        <v>5</v>
      </c>
      <c r="C10" s="77"/>
      <c r="D10" s="78" t="s">
        <v>26</v>
      </c>
      <c r="E10" s="80" t="s">
        <v>33</v>
      </c>
      <c r="F10" s="81"/>
      <c r="G10" s="28" t="str">
        <f>'Su P1'!E7</f>
        <v>Lịch sử P1</v>
      </c>
      <c r="H10" s="28" t="str">
        <f>'Dia P3'!E7</f>
        <v>Địa lý P3</v>
      </c>
      <c r="I10" s="29" t="str">
        <f>NVVP!E7</f>
        <v>Nghiệp vụ văn phòng</v>
      </c>
      <c r="J10" s="29" t="str">
        <f>DLDL!E7</f>
        <v>Địa lý du lịch</v>
      </c>
      <c r="K10" s="30" t="str">
        <f>'NVHD P1'!E7</f>
        <v>Nghiệp vụ hướng dẫn du lịch P2</v>
      </c>
      <c r="L10" s="30"/>
      <c r="M10" s="30"/>
      <c r="N10" s="29"/>
      <c r="O10" s="29"/>
      <c r="P10" s="29"/>
      <c r="Q10" s="29"/>
      <c r="R10" s="29"/>
      <c r="S10" s="29"/>
      <c r="T10" s="29" t="s">
        <v>51</v>
      </c>
      <c r="U10" s="29" t="s">
        <v>35</v>
      </c>
      <c r="V10" s="29" t="s">
        <v>36</v>
      </c>
      <c r="W10" s="49" t="s">
        <v>8</v>
      </c>
    </row>
    <row r="11" spans="1:27" ht="18.75" customHeight="1">
      <c r="A11" s="77"/>
      <c r="B11" s="77"/>
      <c r="C11" s="77"/>
      <c r="D11" s="79"/>
      <c r="E11" s="31" t="s">
        <v>19</v>
      </c>
      <c r="F11" s="54" t="s">
        <v>37</v>
      </c>
      <c r="G11" s="33">
        <f>'Su P1'!P6</f>
        <v>3</v>
      </c>
      <c r="H11" s="33">
        <f>'Dia P3'!P6</f>
        <v>3</v>
      </c>
      <c r="I11" s="33">
        <f>NVVP!P6</f>
        <v>2</v>
      </c>
      <c r="J11" s="33">
        <f>DLDL!P6</f>
        <v>3</v>
      </c>
      <c r="K11" s="33">
        <f>'NVHD P1'!P6</f>
        <v>2</v>
      </c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3">
        <f>SUM(G11:S11)</f>
        <v>13</v>
      </c>
      <c r="W11" s="33">
        <f>SUM(G11:S11)</f>
        <v>13</v>
      </c>
    </row>
    <row r="12" spans="1:27" s="41" customFormat="1" ht="18.95" customHeight="1">
      <c r="A12" s="55">
        <v>1</v>
      </c>
      <c r="B12" s="51" t="s">
        <v>63</v>
      </c>
      <c r="C12" s="52" t="s">
        <v>64</v>
      </c>
      <c r="D12" s="53">
        <v>1997</v>
      </c>
      <c r="E12" s="36">
        <f>ROUND((G12*$G$11+H12*$H$11+I12*$I$11+J12*$J$11+K12*$K$11+L12*$L$11+M12*$M$11+N12*$N$11+O12*$O$11+P12*$P$11+Q12*$Q$11+R12*$R$11)/$V$11,1)</f>
        <v>7.4</v>
      </c>
      <c r="F12" s="37" t="str">
        <f>IF(E12&gt;=9,"XS",IF(E12&gt;=8,"Giỏi",IF(E12&gt;=7,"Khá",IF(E12&gt;=6,"TBK",IF(E12&gt;=5,"TB",IF(E12&gt;=4,"Yếu","Kém"))))))</f>
        <v>Khá</v>
      </c>
      <c r="G12" s="38">
        <f>'Su P1'!O11</f>
        <v>6.9</v>
      </c>
      <c r="H12" s="38">
        <f>'Dia P3'!O11</f>
        <v>8.3000000000000007</v>
      </c>
      <c r="I12" s="38">
        <f>NVVP!O11</f>
        <v>5.3</v>
      </c>
      <c r="J12" s="38">
        <f>DLDL!O11</f>
        <v>8.6999999999999993</v>
      </c>
      <c r="K12" s="39">
        <f>'NVHD P1'!O11</f>
        <v>7.24</v>
      </c>
      <c r="L12" s="38"/>
      <c r="M12" s="39"/>
      <c r="N12" s="39"/>
      <c r="O12" s="39"/>
      <c r="P12" s="39"/>
      <c r="Q12" s="39"/>
      <c r="R12" s="40"/>
      <c r="S12" s="40"/>
      <c r="T12" s="40" t="str">
        <f>IF(COUNTIF(G12:Q12,"&lt;5")=0,"",COUNTIF(G12:Q12,"&lt;5"))</f>
        <v/>
      </c>
      <c r="U12" s="40" t="str">
        <f>IF(T12="","",SUM(X12:AH12))</f>
        <v/>
      </c>
      <c r="V12" s="39" t="str">
        <f>IF(U12="","",U12/$W$11*100)</f>
        <v/>
      </c>
      <c r="W12" s="50"/>
      <c r="X12" s="41">
        <f>IF(G12&lt;5,$G$11,0)</f>
        <v>0</v>
      </c>
      <c r="Y12" s="41">
        <f>IF(H12&lt;5,$H$11,0)</f>
        <v>0</v>
      </c>
      <c r="Z12" s="41">
        <f>IF(I12&lt;5,$I$11,0)</f>
        <v>0</v>
      </c>
      <c r="AA12" s="41">
        <f>IF(J12&lt;5,$J$11,0)</f>
        <v>0</v>
      </c>
    </row>
    <row r="13" spans="1:27" s="41" customFormat="1" ht="18.95" customHeight="1">
      <c r="A13" s="55">
        <v>2</v>
      </c>
      <c r="B13" s="51" t="s">
        <v>65</v>
      </c>
      <c r="C13" s="52" t="s">
        <v>66</v>
      </c>
      <c r="D13" s="53">
        <v>1997</v>
      </c>
      <c r="E13" s="36">
        <f>ROUND((G13*$G$11+H13*$H$11+I13*$I$11+J13*$J$11+K13*$K$11+L13*$L$11+M13*$M$11+N13*$N$11+O13*$O$11+P13*$P$11+Q13*$Q$11+R13*$R$11)/$V$11,1)</f>
        <v>7.6</v>
      </c>
      <c r="F13" s="37" t="str">
        <f t="shared" ref="F13" si="0">IF(E13&gt;=9,"XS",IF(E13&gt;=8,"Giỏi",IF(E13&gt;=7,"Khá",IF(E13&gt;=6,"TBK",IF(E13&gt;=5,"TB",IF(E13&gt;=4,"Yếu","Kém"))))))</f>
        <v>Khá</v>
      </c>
      <c r="G13" s="38">
        <f>'Su P1'!O12</f>
        <v>7.7800000000000011</v>
      </c>
      <c r="H13" s="38">
        <f>'Dia P3'!O12</f>
        <v>8.6</v>
      </c>
      <c r="I13" s="38">
        <f>NVVP!O12</f>
        <v>5.8</v>
      </c>
      <c r="J13" s="38">
        <f>DLDL!O12</f>
        <v>7.9800000000000013</v>
      </c>
      <c r="K13" s="39">
        <f>'NVHD P1'!O12</f>
        <v>7.0133333333333328</v>
      </c>
      <c r="L13" s="38"/>
      <c r="M13" s="39"/>
      <c r="N13" s="39"/>
      <c r="O13" s="39"/>
      <c r="P13" s="39"/>
      <c r="Q13" s="39"/>
      <c r="R13" s="40"/>
      <c r="S13" s="40"/>
      <c r="T13" s="40" t="str">
        <f t="shared" ref="T13" si="1">IF(COUNTIF(G13:Q13,"&lt;5")=0,"",COUNTIF(G13:Q13,"&lt;5"))</f>
        <v/>
      </c>
      <c r="U13" s="40" t="str">
        <f t="shared" ref="U13" si="2">IF(T13="","",SUM(X13:AH13))</f>
        <v/>
      </c>
      <c r="V13" s="39" t="str">
        <f t="shared" ref="V13" si="3">IF(U13="","",U13/$W$11*100)</f>
        <v/>
      </c>
      <c r="W13" s="50"/>
      <c r="X13" s="41">
        <f t="shared" ref="X13" si="4">IF(G13&lt;5,$G$11,0)</f>
        <v>0</v>
      </c>
      <c r="Y13" s="41">
        <f t="shared" ref="Y13" si="5">IF(H13&lt;5,$H$11,0)</f>
        <v>0</v>
      </c>
      <c r="Z13" s="41">
        <f t="shared" ref="Z13" si="6">IF(I13&lt;5,$I$11,0)</f>
        <v>0</v>
      </c>
      <c r="AA13" s="41">
        <f t="shared" ref="AA13" si="7">IF(J13&lt;5,$J$11,0)</f>
        <v>0</v>
      </c>
    </row>
    <row r="14" spans="1:27" ht="21.75" customHeight="1">
      <c r="B14" s="26" t="s">
        <v>12</v>
      </c>
      <c r="C14" s="72">
        <f>COUNT(A12:A13)</f>
        <v>2</v>
      </c>
      <c r="D14" s="72"/>
    </row>
    <row r="15" spans="1:27" ht="16.5" thickBot="1">
      <c r="G15" s="42" t="s">
        <v>38</v>
      </c>
      <c r="L15" s="43"/>
      <c r="M15" s="43"/>
      <c r="N15" s="43"/>
      <c r="O15" s="43"/>
      <c r="P15" s="43"/>
      <c r="Q15" s="43"/>
    </row>
    <row r="16" spans="1:27">
      <c r="B16" s="26"/>
      <c r="G16" s="84" t="s">
        <v>37</v>
      </c>
      <c r="H16" s="85"/>
      <c r="I16" s="85" t="s">
        <v>39</v>
      </c>
      <c r="J16" s="85"/>
      <c r="K16" s="85" t="s">
        <v>40</v>
      </c>
      <c r="L16" s="86"/>
      <c r="M16" s="87" t="s">
        <v>37</v>
      </c>
      <c r="N16" s="88"/>
      <c r="O16" s="85" t="s">
        <v>39</v>
      </c>
      <c r="P16" s="85"/>
      <c r="Q16" s="85" t="s">
        <v>40</v>
      </c>
      <c r="R16" s="89"/>
    </row>
    <row r="17" spans="2:18">
      <c r="G17" s="90" t="s">
        <v>41</v>
      </c>
      <c r="H17" s="91"/>
      <c r="I17" s="91">
        <f>COUNTIF($F$12:$F$13,G17)</f>
        <v>0</v>
      </c>
      <c r="J17" s="91"/>
      <c r="K17" s="82">
        <f>I17/$C$14*100</f>
        <v>0</v>
      </c>
      <c r="L17" s="83"/>
      <c r="M17" s="92" t="s">
        <v>42</v>
      </c>
      <c r="N17" s="93"/>
      <c r="O17" s="91">
        <f>COUNTIF($F$12:$F$13,M17)</f>
        <v>0</v>
      </c>
      <c r="P17" s="91"/>
      <c r="Q17" s="82">
        <f>O17/$C$14*100</f>
        <v>0</v>
      </c>
      <c r="R17" s="83"/>
    </row>
    <row r="18" spans="2:18">
      <c r="G18" s="90" t="s">
        <v>43</v>
      </c>
      <c r="H18" s="91"/>
      <c r="I18" s="91">
        <f>COUNTIF($F$12:$F$13,G18)</f>
        <v>0</v>
      </c>
      <c r="J18" s="91"/>
      <c r="K18" s="82">
        <f t="shared" ref="K18:K19" si="8">I18/$C$14*100</f>
        <v>0</v>
      </c>
      <c r="L18" s="83"/>
      <c r="M18" s="92" t="s">
        <v>44</v>
      </c>
      <c r="N18" s="93"/>
      <c r="O18" s="91">
        <f>COUNTIF($F$12:$F$13,M18)</f>
        <v>0</v>
      </c>
      <c r="P18" s="91"/>
      <c r="Q18" s="82">
        <f>O18/$C$14*100</f>
        <v>0</v>
      </c>
      <c r="R18" s="83"/>
    </row>
    <row r="19" spans="2:18" ht="16.5" thickBot="1">
      <c r="G19" s="96" t="s">
        <v>45</v>
      </c>
      <c r="H19" s="97"/>
      <c r="I19" s="97">
        <f>COUNTIF($F$12:$F$13,G19)</f>
        <v>2</v>
      </c>
      <c r="J19" s="97"/>
      <c r="K19" s="94">
        <f t="shared" si="8"/>
        <v>100</v>
      </c>
      <c r="L19" s="95"/>
      <c r="M19" s="98" t="s">
        <v>46</v>
      </c>
      <c r="N19" s="99"/>
      <c r="O19" s="100">
        <f>C14-I17-I18-I19-O17-O18</f>
        <v>0</v>
      </c>
      <c r="P19" s="100"/>
      <c r="Q19" s="94">
        <f>O19/$C$14*100</f>
        <v>0</v>
      </c>
      <c r="R19" s="95"/>
    </row>
    <row r="20" spans="2:18">
      <c r="G20" s="44"/>
      <c r="H20" s="44"/>
      <c r="I20" s="44"/>
      <c r="J20" s="44"/>
      <c r="K20" s="45"/>
      <c r="L20" s="45"/>
      <c r="M20" s="44"/>
      <c r="N20" s="44"/>
      <c r="O20" s="44"/>
      <c r="P20" s="44"/>
      <c r="Q20" s="45"/>
      <c r="R20" s="45"/>
    </row>
    <row r="21" spans="2:18">
      <c r="R21" s="46" t="s">
        <v>52</v>
      </c>
    </row>
    <row r="22" spans="2:18">
      <c r="B22" s="47" t="s">
        <v>48</v>
      </c>
      <c r="R22" s="48" t="s">
        <v>49</v>
      </c>
    </row>
  </sheetData>
  <sheetProtection password="CE28" sheet="1" objects="1" scenarios="1"/>
  <protectedRanges>
    <protectedRange password="CE28" sqref="G14" name="Range1"/>
    <protectedRange password="CE28" sqref="L12:L13 G12:J13" name="Range1_1"/>
  </protectedRanges>
  <mergeCells count="35">
    <mergeCell ref="Q19:R19"/>
    <mergeCell ref="G18:H18"/>
    <mergeCell ref="I18:J18"/>
    <mergeCell ref="K18:L18"/>
    <mergeCell ref="M18:N18"/>
    <mergeCell ref="O18:P18"/>
    <mergeCell ref="Q18:R18"/>
    <mergeCell ref="G19:H19"/>
    <mergeCell ref="I19:J19"/>
    <mergeCell ref="K19:L19"/>
    <mergeCell ref="M19:N19"/>
    <mergeCell ref="O19:P19"/>
    <mergeCell ref="Q17:R17"/>
    <mergeCell ref="G16:H16"/>
    <mergeCell ref="I16:J16"/>
    <mergeCell ref="K16:L16"/>
    <mergeCell ref="M16:N16"/>
    <mergeCell ref="O16:P16"/>
    <mergeCell ref="Q16:R16"/>
    <mergeCell ref="G17:H17"/>
    <mergeCell ref="I17:J17"/>
    <mergeCell ref="K17:L17"/>
    <mergeCell ref="M17:N17"/>
    <mergeCell ref="O17:P17"/>
    <mergeCell ref="C14:D14"/>
    <mergeCell ref="A1:D1"/>
    <mergeCell ref="F1:W1"/>
    <mergeCell ref="A2:D2"/>
    <mergeCell ref="F2:W2"/>
    <mergeCell ref="A4:W4"/>
    <mergeCell ref="A5:W5"/>
    <mergeCell ref="A10:A11"/>
    <mergeCell ref="B10:C11"/>
    <mergeCell ref="D10:D11"/>
    <mergeCell ref="E10:F10"/>
  </mergeCells>
  <conditionalFormatting sqref="R12:S13">
    <cfRule type="cellIs" dxfId="5" priority="7" operator="lessThan">
      <formula>5</formula>
    </cfRule>
    <cfRule type="cellIs" dxfId="4" priority="8" operator="lessThan">
      <formula>5</formula>
    </cfRule>
  </conditionalFormatting>
  <conditionalFormatting sqref="L12:Q13 G12:J13">
    <cfRule type="cellIs" dxfId="3" priority="3" operator="lessThan">
      <formula>5</formula>
    </cfRule>
    <cfRule type="cellIs" dxfId="2" priority="4" operator="lessThan">
      <formula>5</formula>
    </cfRule>
  </conditionalFormatting>
  <conditionalFormatting sqref="K12:K13">
    <cfRule type="cellIs" dxfId="1" priority="1" operator="lessThan">
      <formula>5</formula>
    </cfRule>
    <cfRule type="cellIs" dxfId="0" priority="2" operator="lessThan">
      <formula>5</formula>
    </cfRule>
  </conditionalFormatting>
  <printOptions horizontalCentered="1"/>
  <pageMargins left="0.45" right="0.45" top="0.23" bottom="0.25" header="0.17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 P1</vt:lpstr>
      <vt:lpstr>Dia P3</vt:lpstr>
      <vt:lpstr>NVVP</vt:lpstr>
      <vt:lpstr>DLDL</vt:lpstr>
      <vt:lpstr>NVHD P1</vt:lpstr>
      <vt:lpstr>TK HKI</vt:lpstr>
      <vt:lpstr>TK HKI (LCN)</vt:lpstr>
      <vt:lpstr>Sheet2</vt:lpstr>
      <vt:lpstr>Sheet3</vt:lpstr>
      <vt:lpstr>'Dia P3'!Print_Titles</vt:lpstr>
      <vt:lpstr>DLDL!Print_Titles</vt:lpstr>
      <vt:lpstr>'NVHD P1'!Print_Titles</vt:lpstr>
      <vt:lpstr>NVVP!Print_Titles</vt:lpstr>
      <vt:lpstr>'Su P1'!Print_Titles</vt:lpstr>
      <vt:lpstr>'TK HKI'!Print_Titles</vt:lpstr>
      <vt:lpstr>'TK HKI (LCN)'!Print_Titles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2016-01-21T00:40:26Z</cp:lastPrinted>
  <dcterms:created xsi:type="dcterms:W3CDTF">2014-11-04T01:45:16Z</dcterms:created>
  <dcterms:modified xsi:type="dcterms:W3CDTF">2016-01-22T07:34:30Z</dcterms:modified>
</cp:coreProperties>
</file>